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0730" windowHeight="9135" tabRatio="964"/>
  </bookViews>
  <sheets>
    <sheet name="Подаци о школи" sheetId="6" r:id="rId1"/>
    <sheet name="Оцене" sheetId="1" r:id="rId2"/>
    <sheet name="Подаци о ученицима" sheetId="7" r:id="rId3"/>
    <sheet name="Изостанци" sheetId="8" r:id="rId4"/>
    <sheet name="Општи успех" sheetId="3" r:id="rId5"/>
    <sheet name="По предметима" sheetId="5" r:id="rId6"/>
    <sheet name="Сведочанство-6." sheetId="21" r:id="rId7"/>
    <sheet name="Сведочанство-7. и 8." sheetId="14" r:id="rId8"/>
    <sheet name="Уверење ЗИ" sheetId="18" r:id="rId9"/>
    <sheet name="Сведочанство ОШ" sheetId="19" r:id="rId10"/>
  </sheets>
  <externalReferences>
    <externalReference r:id="rId11"/>
    <externalReference r:id="rId12"/>
  </externalReferences>
  <definedNames>
    <definedName name="_xlnm.Print_Area" localSheetId="4">'Општи успех'!$A$1:$K$103</definedName>
    <definedName name="_xlnm.Print_Area" localSheetId="1">Оцене!$A$1:$AI$103</definedName>
    <definedName name="_xlnm.Print_Area" localSheetId="5">'По предметима'!$A$1:$X$92</definedName>
    <definedName name="_xlnm.Print_Area" localSheetId="2">'Подаци о ученицима'!$A$1:$Q$93</definedName>
    <definedName name="_xlnm.Print_Area" localSheetId="9">'Сведочанство ОШ'!$A$1:$M$39</definedName>
    <definedName name="_xlnm.Print_Area" localSheetId="6">'Сведочанство-6.'!$A$1:$L$49</definedName>
    <definedName name="_xlnm.Print_Area" localSheetId="7">'Сведочанство-7. и 8.'!$A$1:$L$49</definedName>
    <definedName name="_xlnm.Print_Area" localSheetId="8">'Уверење ЗИ'!$A$1:$M$39</definedName>
    <definedName name="грађанско_верска" localSheetId="9">[1]Оцене!$O$110:$O$111</definedName>
    <definedName name="грађанско_верска" localSheetId="8">[1]Оцене!$O$110:$O$111</definedName>
    <definedName name="грађанско_верска">Оцене!$O$110:$O$111</definedName>
    <definedName name="ИЗАБЕРИТЕ_УЧЕНИКА" localSheetId="9">'Сведочанство ОШ'!ученици</definedName>
    <definedName name="ИЗАБЕРИТЕ_УЧЕНИКА" localSheetId="8">'Уверење ЗИ'!ученици</definedName>
    <definedName name="ИЗАБЕРИТЕ_УЧЕНИКА">'Сведочанство ОШ'!ученици</definedName>
    <definedName name="изостанци" localSheetId="9">'[1]Подаци о школи'!$A$19:$A$27</definedName>
    <definedName name="изостанци" localSheetId="8">'[1]Подаци о школи'!$A$19:$A$27</definedName>
    <definedName name="изостанци">'Подаци о школи'!$A$19:$A$27</definedName>
    <definedName name="иоп" localSheetId="9">'Сведочанство ОШ'!$B$45:$B$46</definedName>
    <definedName name="иоп" localSheetId="6">'Сведочанство-6.'!$A$54:$A$55</definedName>
    <definedName name="иоп" localSheetId="8">'Уверење ЗИ'!$B$45:$B$46</definedName>
    <definedName name="иоп">'Сведочанство-7. и 8.'!$A$54:$A$55</definedName>
    <definedName name="језици" localSheetId="9">'[1]Подаци о ученицима'!$B$99:$B$104</definedName>
    <definedName name="језици" localSheetId="8">'[1]Подаци о ученицима'!$B$99:$B$104</definedName>
    <definedName name="језици">'Подаци о ученицима'!$B$99:$B$104</definedName>
    <definedName name="обавезни_изборни" localSheetId="9">[1]Оцене!$C$110:$C$115</definedName>
    <definedName name="обавезни_изборни" localSheetId="8">[1]Оцене!$C$110:$C$115</definedName>
    <definedName name="обавезни_изборни">Оцене!$C$110:$C$115</definedName>
    <definedName name="обавезни_избрни">'[2]Подаци о ученицима'!$D$103:$D$104</definedName>
    <definedName name="описне" localSheetId="9">[1]Оцене!$AA$110:$AA$112</definedName>
    <definedName name="описне" localSheetId="8">[1]Оцене!$AA$110:$AA$112</definedName>
    <definedName name="описне">Оцене!$AA$110:$AA$112</definedName>
    <definedName name="описно">[2]Оцене!$V$111:$V$113</definedName>
    <definedName name="разреди" localSheetId="9">[1]Оцене!$B$110:$B$112</definedName>
    <definedName name="разреди" localSheetId="8">[1]Оцене!$B$110:$B$112</definedName>
    <definedName name="разреди">Оцене!$B$110:$B$112</definedName>
    <definedName name="сви_ученици">'Подаци о ученицима'!$B$2:$B$93</definedName>
    <definedName name="слободне_активности">[2]Оцене!$W$111:$W$113</definedName>
    <definedName name="спорт" localSheetId="9">[1]Оцене!$Z$110:$Z$115</definedName>
    <definedName name="спорт" localSheetId="8">[1]Оцене!$Z$110:$Z$115</definedName>
    <definedName name="спорт">Оцене!$Z$110:$Z$115</definedName>
    <definedName name="ученици" localSheetId="9">'[1]Подаци о ученицима'!$B$2:$B$93</definedName>
    <definedName name="ученици" localSheetId="8">'[1]Подаци о ученицима'!$B$2:$B$93</definedName>
    <definedName name="ученици">'Подаци о ученицима'!$B$2:$B$93</definedName>
    <definedName name="ученици1" localSheetId="9">#REF!</definedName>
    <definedName name="ученици1" localSheetId="8">#REF!</definedName>
    <definedName name="ученици1">'Подаци о ученицима'!$B$2:$B$31</definedName>
    <definedName name="ученици2" localSheetId="9">#REF!</definedName>
    <definedName name="ученици2" localSheetId="8">#REF!</definedName>
    <definedName name="ученици2">'Подаци о ученицима'!$B$33:$B$62</definedName>
    <definedName name="ученици3" localSheetId="9">#REF!</definedName>
    <definedName name="ученици3" localSheetId="8">#REF!</definedName>
    <definedName name="ученици3">'Подаци о ученицима'!$B$64:$B$93</definedName>
    <definedName name="ученицииотац" localSheetId="9">'[1]Подаци о ученицима'!$B$109:$B$200</definedName>
    <definedName name="ученицииотац" localSheetId="8">'[1]Подаци о ученицима'!$B$109:$B$200</definedName>
    <definedName name="ученицииотац">'Подаци о ученицима'!$B$109:$B$200</definedName>
    <definedName name="ученициотац">'Подаци о ученицима'!$B$109:$B$200</definedName>
    <definedName name="хемија_оцена" localSheetId="9">'Сведочанство ОШ'!$B$42</definedName>
    <definedName name="хемија_оцена" localSheetId="8">'Уверење ЗИ'!$B$42</definedName>
    <definedName name="Цртање__сликање__вајање">Оцене!$U$2</definedName>
  </definedNames>
  <calcPr calcId="124519"/>
  <fileRecoveryPr autoRecover="0"/>
</workbook>
</file>

<file path=xl/calcChain.xml><?xml version="1.0" encoding="utf-8"?>
<calcChain xmlns="http://schemas.openxmlformats.org/spreadsheetml/2006/main">
  <c r="AK101" i="1"/>
  <c r="AK102"/>
  <c r="AK66"/>
  <c r="AK67"/>
  <c r="E39" i="21"/>
  <c r="H37"/>
  <c r="G37" s="1"/>
  <c r="H30"/>
  <c r="G30" s="1"/>
  <c r="H29"/>
  <c r="G29" s="1"/>
  <c r="H27"/>
  <c r="G27" s="1"/>
  <c r="H26"/>
  <c r="G26" s="1"/>
  <c r="H25"/>
  <c r="G25" s="1"/>
  <c r="H24"/>
  <c r="G24" s="1"/>
  <c r="H23"/>
  <c r="G23" s="1"/>
  <c r="H22"/>
  <c r="G22" s="1"/>
  <c r="H21"/>
  <c r="G21" s="1"/>
  <c r="B20"/>
  <c r="H20" s="1"/>
  <c r="G20" s="1"/>
  <c r="H18"/>
  <c r="G18" s="1"/>
  <c r="H15"/>
  <c r="F15"/>
  <c r="G6"/>
  <c r="I5"/>
  <c r="G5"/>
  <c r="C5"/>
  <c r="H4"/>
  <c r="D4"/>
  <c r="H37" i="14" l="1"/>
  <c r="H21"/>
  <c r="H22"/>
  <c r="H23"/>
  <c r="H24"/>
  <c r="H25"/>
  <c r="H26"/>
  <c r="H27"/>
  <c r="H28"/>
  <c r="H29"/>
  <c r="H30"/>
  <c r="H18"/>
  <c r="H15"/>
  <c r="E39"/>
  <c r="F15" i="18"/>
  <c r="D5"/>
  <c r="I4"/>
  <c r="E4"/>
  <c r="D18" i="19"/>
  <c r="H8"/>
  <c r="J6"/>
  <c r="H6"/>
  <c r="H5"/>
  <c r="D5"/>
  <c r="E4"/>
  <c r="D6" i="6"/>
  <c r="G15" i="21" s="1"/>
  <c r="AI33" i="1"/>
  <c r="AI68" s="1"/>
  <c r="A1"/>
  <c r="E18" i="19" l="1"/>
  <c r="H15" i="18"/>
  <c r="AI103" i="1"/>
  <c r="C25" i="5"/>
  <c r="D25"/>
  <c r="E25"/>
  <c r="F25"/>
  <c r="G25"/>
  <c r="H25"/>
  <c r="I25"/>
  <c r="J25"/>
  <c r="K25"/>
  <c r="L25"/>
  <c r="M25"/>
  <c r="N25"/>
  <c r="O25"/>
  <c r="C26"/>
  <c r="D26"/>
  <c r="D30" s="1"/>
  <c r="E26"/>
  <c r="F26"/>
  <c r="G26"/>
  <c r="H26"/>
  <c r="I26"/>
  <c r="J26"/>
  <c r="K26"/>
  <c r="L26"/>
  <c r="M26"/>
  <c r="N26"/>
  <c r="O26"/>
  <c r="P26"/>
  <c r="Q26"/>
  <c r="R26"/>
  <c r="S26"/>
  <c r="T26"/>
  <c r="U26"/>
  <c r="C27"/>
  <c r="D27"/>
  <c r="E27"/>
  <c r="F27"/>
  <c r="G27"/>
  <c r="H27"/>
  <c r="I27"/>
  <c r="J27"/>
  <c r="K27"/>
  <c r="L27"/>
  <c r="M27"/>
  <c r="N27"/>
  <c r="O27"/>
  <c r="P27"/>
  <c r="Q27"/>
  <c r="R27"/>
  <c r="S27"/>
  <c r="T27"/>
  <c r="U27"/>
  <c r="C28"/>
  <c r="D28"/>
  <c r="E28"/>
  <c r="F28"/>
  <c r="G28"/>
  <c r="H28"/>
  <c r="I28"/>
  <c r="J28"/>
  <c r="K28"/>
  <c r="L28"/>
  <c r="M28"/>
  <c r="N28"/>
  <c r="O28"/>
  <c r="P28"/>
  <c r="Q28"/>
  <c r="R28"/>
  <c r="S28"/>
  <c r="T28"/>
  <c r="U28"/>
  <c r="C29"/>
  <c r="D29"/>
  <c r="E29"/>
  <c r="F29"/>
  <c r="G29"/>
  <c r="H29"/>
  <c r="I29"/>
  <c r="J29"/>
  <c r="K29"/>
  <c r="L29"/>
  <c r="M29"/>
  <c r="N29"/>
  <c r="O29"/>
  <c r="P29"/>
  <c r="Q29"/>
  <c r="R29"/>
  <c r="S29"/>
  <c r="T29"/>
  <c r="U29"/>
  <c r="C31"/>
  <c r="D31"/>
  <c r="E31"/>
  <c r="F31"/>
  <c r="G31"/>
  <c r="H31"/>
  <c r="I31"/>
  <c r="J31"/>
  <c r="K31"/>
  <c r="L31"/>
  <c r="M31"/>
  <c r="N31"/>
  <c r="O31"/>
  <c r="P31"/>
  <c r="Q31"/>
  <c r="R31"/>
  <c r="S31"/>
  <c r="T31"/>
  <c r="U31"/>
  <c r="C32"/>
  <c r="D32"/>
  <c r="E32"/>
  <c r="F32"/>
  <c r="G32"/>
  <c r="H32"/>
  <c r="I32"/>
  <c r="J32"/>
  <c r="K32"/>
  <c r="L32"/>
  <c r="M32"/>
  <c r="N32"/>
  <c r="O32"/>
  <c r="P32"/>
  <c r="Q32"/>
  <c r="R32"/>
  <c r="S32"/>
  <c r="T32"/>
  <c r="U32"/>
  <c r="F40"/>
  <c r="F41"/>
  <c r="F42"/>
  <c r="L30" l="1"/>
  <c r="L34" s="1"/>
  <c r="P30"/>
  <c r="P34" s="1"/>
  <c r="T30"/>
  <c r="T33" s="1"/>
  <c r="H30"/>
  <c r="H34" s="1"/>
  <c r="T34"/>
  <c r="D34"/>
  <c r="R30"/>
  <c r="R33" s="1"/>
  <c r="N30"/>
  <c r="N33" s="1"/>
  <c r="J30"/>
  <c r="J33" s="1"/>
  <c r="F30"/>
  <c r="F33" s="1"/>
  <c r="U30"/>
  <c r="S30"/>
  <c r="S33" s="1"/>
  <c r="Q30"/>
  <c r="Q33" s="1"/>
  <c r="O30"/>
  <c r="O33" s="1"/>
  <c r="M30"/>
  <c r="K30"/>
  <c r="K33" s="1"/>
  <c r="I30"/>
  <c r="G30"/>
  <c r="G33" s="1"/>
  <c r="E30"/>
  <c r="E33" s="1"/>
  <c r="C30"/>
  <c r="C33" s="1"/>
  <c r="D33"/>
  <c r="U34"/>
  <c r="U33"/>
  <c r="S34"/>
  <c r="Q34"/>
  <c r="M34"/>
  <c r="M33"/>
  <c r="I34"/>
  <c r="I33"/>
  <c r="G34"/>
  <c r="H33" l="1"/>
  <c r="N34"/>
  <c r="E34"/>
  <c r="L33"/>
  <c r="P33"/>
  <c r="F34"/>
  <c r="J34"/>
  <c r="R34"/>
  <c r="C34"/>
  <c r="K34"/>
  <c r="O34"/>
  <c r="K172" i="7"/>
  <c r="K173"/>
  <c r="K174"/>
  <c r="K175"/>
  <c r="K176"/>
  <c r="K177"/>
  <c r="K178"/>
  <c r="K179"/>
  <c r="K180"/>
  <c r="K181"/>
  <c r="K182"/>
  <c r="K183"/>
  <c r="K184"/>
  <c r="K185"/>
  <c r="K186"/>
  <c r="K187"/>
  <c r="K188"/>
  <c r="K189"/>
  <c r="K190"/>
  <c r="K191"/>
  <c r="K192"/>
  <c r="K193"/>
  <c r="K194"/>
  <c r="K195"/>
  <c r="K196"/>
  <c r="K197"/>
  <c r="K198"/>
  <c r="K199"/>
  <c r="K200"/>
  <c r="J172"/>
  <c r="J173"/>
  <c r="J174"/>
  <c r="J175"/>
  <c r="J176"/>
  <c r="J177"/>
  <c r="J178"/>
  <c r="J179"/>
  <c r="J180"/>
  <c r="J181"/>
  <c r="J182"/>
  <c r="J183"/>
  <c r="J184"/>
  <c r="J185"/>
  <c r="J186"/>
  <c r="J187"/>
  <c r="J188"/>
  <c r="J189"/>
  <c r="J190"/>
  <c r="J191"/>
  <c r="J192"/>
  <c r="J193"/>
  <c r="J194"/>
  <c r="J195"/>
  <c r="J196"/>
  <c r="J197"/>
  <c r="J198"/>
  <c r="J199"/>
  <c r="J200"/>
  <c r="I172"/>
  <c r="I173"/>
  <c r="I174"/>
  <c r="I175"/>
  <c r="I176"/>
  <c r="I177"/>
  <c r="I178"/>
  <c r="I179"/>
  <c r="I180"/>
  <c r="I181"/>
  <c r="I182"/>
  <c r="I183"/>
  <c r="I184"/>
  <c r="I185"/>
  <c r="I186"/>
  <c r="I187"/>
  <c r="I188"/>
  <c r="I189"/>
  <c r="I190"/>
  <c r="I191"/>
  <c r="I192"/>
  <c r="I193"/>
  <c r="I194"/>
  <c r="I195"/>
  <c r="I196"/>
  <c r="I197"/>
  <c r="I198"/>
  <c r="I199"/>
  <c r="I200"/>
  <c r="H172"/>
  <c r="H173"/>
  <c r="H174"/>
  <c r="H175"/>
  <c r="H176"/>
  <c r="H177"/>
  <c r="H178"/>
  <c r="H179"/>
  <c r="H180"/>
  <c r="H181"/>
  <c r="H182"/>
  <c r="H183"/>
  <c r="H184"/>
  <c r="H185"/>
  <c r="H186"/>
  <c r="H187"/>
  <c r="H188"/>
  <c r="H189"/>
  <c r="H190"/>
  <c r="H191"/>
  <c r="H192"/>
  <c r="H193"/>
  <c r="H194"/>
  <c r="H195"/>
  <c r="H196"/>
  <c r="H197"/>
  <c r="H198"/>
  <c r="H199"/>
  <c r="H200"/>
  <c r="G172"/>
  <c r="G173"/>
  <c r="G174"/>
  <c r="G175"/>
  <c r="G176"/>
  <c r="G177"/>
  <c r="G178"/>
  <c r="G179"/>
  <c r="G180"/>
  <c r="G181"/>
  <c r="G182"/>
  <c r="G183"/>
  <c r="G184"/>
  <c r="G185"/>
  <c r="G186"/>
  <c r="G187"/>
  <c r="G188"/>
  <c r="G189"/>
  <c r="G190"/>
  <c r="G191"/>
  <c r="G192"/>
  <c r="G193"/>
  <c r="G194"/>
  <c r="G195"/>
  <c r="G196"/>
  <c r="G197"/>
  <c r="G198"/>
  <c r="G199"/>
  <c r="G200"/>
  <c r="F172"/>
  <c r="F173"/>
  <c r="F174"/>
  <c r="F175"/>
  <c r="F176"/>
  <c r="F177"/>
  <c r="F178"/>
  <c r="F179"/>
  <c r="F180"/>
  <c r="F181"/>
  <c r="F182"/>
  <c r="F183"/>
  <c r="F184"/>
  <c r="F185"/>
  <c r="F186"/>
  <c r="F187"/>
  <c r="F188"/>
  <c r="F189"/>
  <c r="F190"/>
  <c r="F191"/>
  <c r="F192"/>
  <c r="F193"/>
  <c r="F194"/>
  <c r="F195"/>
  <c r="F196"/>
  <c r="F197"/>
  <c r="F198"/>
  <c r="F199"/>
  <c r="F200"/>
  <c r="E172"/>
  <c r="E173"/>
  <c r="E174"/>
  <c r="E175"/>
  <c r="E176"/>
  <c r="E177"/>
  <c r="E178"/>
  <c r="E179"/>
  <c r="E180"/>
  <c r="E181"/>
  <c r="E182"/>
  <c r="E183"/>
  <c r="E184"/>
  <c r="E185"/>
  <c r="E186"/>
  <c r="E187"/>
  <c r="E188"/>
  <c r="E189"/>
  <c r="E190"/>
  <c r="E191"/>
  <c r="E192"/>
  <c r="E193"/>
  <c r="E194"/>
  <c r="E195"/>
  <c r="E196"/>
  <c r="E197"/>
  <c r="E198"/>
  <c r="E199"/>
  <c r="E200"/>
  <c r="D172"/>
  <c r="D173"/>
  <c r="D174"/>
  <c r="D175"/>
  <c r="D176"/>
  <c r="D177"/>
  <c r="D178"/>
  <c r="D179"/>
  <c r="D180"/>
  <c r="D181"/>
  <c r="D182"/>
  <c r="D183"/>
  <c r="D184"/>
  <c r="D185"/>
  <c r="D186"/>
  <c r="D187"/>
  <c r="D188"/>
  <c r="D189"/>
  <c r="D190"/>
  <c r="D191"/>
  <c r="D192"/>
  <c r="D193"/>
  <c r="D194"/>
  <c r="D195"/>
  <c r="D196"/>
  <c r="D197"/>
  <c r="D198"/>
  <c r="D199"/>
  <c r="D200"/>
  <c r="C172"/>
  <c r="C173"/>
  <c r="C174"/>
  <c r="C175"/>
  <c r="C176"/>
  <c r="C177"/>
  <c r="C178"/>
  <c r="C179"/>
  <c r="C180"/>
  <c r="C181"/>
  <c r="C182"/>
  <c r="C183"/>
  <c r="C184"/>
  <c r="C185"/>
  <c r="C186"/>
  <c r="C187"/>
  <c r="C188"/>
  <c r="C189"/>
  <c r="C190"/>
  <c r="C191"/>
  <c r="C192"/>
  <c r="C193"/>
  <c r="C194"/>
  <c r="C195"/>
  <c r="C196"/>
  <c r="C197"/>
  <c r="C198"/>
  <c r="C199"/>
  <c r="C200"/>
  <c r="K171"/>
  <c r="J171"/>
  <c r="I171"/>
  <c r="H171"/>
  <c r="G171"/>
  <c r="F171"/>
  <c r="E171"/>
  <c r="D171"/>
  <c r="C171"/>
  <c r="K141" l="1"/>
  <c r="K142"/>
  <c r="K143"/>
  <c r="K144"/>
  <c r="K145"/>
  <c r="K146"/>
  <c r="K147"/>
  <c r="K148"/>
  <c r="K149"/>
  <c r="K150"/>
  <c r="K151"/>
  <c r="K152"/>
  <c r="K153"/>
  <c r="K154"/>
  <c r="K155"/>
  <c r="K156"/>
  <c r="K157"/>
  <c r="K158"/>
  <c r="K159"/>
  <c r="K160"/>
  <c r="K161"/>
  <c r="K162"/>
  <c r="K163"/>
  <c r="K164"/>
  <c r="K165"/>
  <c r="K166"/>
  <c r="K167"/>
  <c r="K168"/>
  <c r="K169"/>
  <c r="J141"/>
  <c r="J142"/>
  <c r="J143"/>
  <c r="J144"/>
  <c r="J145"/>
  <c r="J146"/>
  <c r="J147"/>
  <c r="J148"/>
  <c r="J149"/>
  <c r="J150"/>
  <c r="J151"/>
  <c r="J152"/>
  <c r="J153"/>
  <c r="J154"/>
  <c r="J155"/>
  <c r="J156"/>
  <c r="J157"/>
  <c r="J158"/>
  <c r="J159"/>
  <c r="J160"/>
  <c r="J161"/>
  <c r="J162"/>
  <c r="J163"/>
  <c r="J164"/>
  <c r="J165"/>
  <c r="J166"/>
  <c r="J167"/>
  <c r="J168"/>
  <c r="J169"/>
  <c r="I141"/>
  <c r="I142"/>
  <c r="I143"/>
  <c r="I144"/>
  <c r="I145"/>
  <c r="I146"/>
  <c r="I147"/>
  <c r="I148"/>
  <c r="I149"/>
  <c r="I150"/>
  <c r="I151"/>
  <c r="I152"/>
  <c r="I153"/>
  <c r="I154"/>
  <c r="I155"/>
  <c r="I156"/>
  <c r="I157"/>
  <c r="I158"/>
  <c r="I159"/>
  <c r="I160"/>
  <c r="I161"/>
  <c r="I162"/>
  <c r="I163"/>
  <c r="I164"/>
  <c r="I165"/>
  <c r="I166"/>
  <c r="I167"/>
  <c r="I168"/>
  <c r="I169"/>
  <c r="H141"/>
  <c r="H142"/>
  <c r="H143"/>
  <c r="H144"/>
  <c r="H145"/>
  <c r="H146"/>
  <c r="H147"/>
  <c r="H148"/>
  <c r="H149"/>
  <c r="H150"/>
  <c r="H151"/>
  <c r="H152"/>
  <c r="H153"/>
  <c r="H154"/>
  <c r="H155"/>
  <c r="H156"/>
  <c r="H157"/>
  <c r="H158"/>
  <c r="H159"/>
  <c r="H160"/>
  <c r="H161"/>
  <c r="H162"/>
  <c r="H163"/>
  <c r="H164"/>
  <c r="H165"/>
  <c r="H166"/>
  <c r="H167"/>
  <c r="H168"/>
  <c r="H169"/>
  <c r="G141"/>
  <c r="G142"/>
  <c r="G143"/>
  <c r="G144"/>
  <c r="G145"/>
  <c r="G146"/>
  <c r="G147"/>
  <c r="G148"/>
  <c r="G149"/>
  <c r="G150"/>
  <c r="G151"/>
  <c r="G152"/>
  <c r="G153"/>
  <c r="G154"/>
  <c r="G155"/>
  <c r="G156"/>
  <c r="G157"/>
  <c r="G158"/>
  <c r="G159"/>
  <c r="G160"/>
  <c r="G161"/>
  <c r="G162"/>
  <c r="G163"/>
  <c r="G164"/>
  <c r="G165"/>
  <c r="G166"/>
  <c r="G167"/>
  <c r="G168"/>
  <c r="G169"/>
  <c r="F141"/>
  <c r="F142"/>
  <c r="F143"/>
  <c r="F144"/>
  <c r="F145"/>
  <c r="F146"/>
  <c r="F147"/>
  <c r="F148"/>
  <c r="F149"/>
  <c r="F150"/>
  <c r="F151"/>
  <c r="F152"/>
  <c r="F153"/>
  <c r="F154"/>
  <c r="F155"/>
  <c r="F156"/>
  <c r="F157"/>
  <c r="F158"/>
  <c r="F159"/>
  <c r="F160"/>
  <c r="F161"/>
  <c r="F162"/>
  <c r="F163"/>
  <c r="F164"/>
  <c r="F165"/>
  <c r="F166"/>
  <c r="F167"/>
  <c r="F168"/>
  <c r="F169"/>
  <c r="E141"/>
  <c r="E142"/>
  <c r="E143"/>
  <c r="E144"/>
  <c r="E145"/>
  <c r="E146"/>
  <c r="E147"/>
  <c r="E148"/>
  <c r="E149"/>
  <c r="E150"/>
  <c r="E151"/>
  <c r="E152"/>
  <c r="E153"/>
  <c r="E154"/>
  <c r="E155"/>
  <c r="E156"/>
  <c r="E157"/>
  <c r="E158"/>
  <c r="E159"/>
  <c r="E160"/>
  <c r="E161"/>
  <c r="E162"/>
  <c r="E163"/>
  <c r="E164"/>
  <c r="E165"/>
  <c r="E166"/>
  <c r="E167"/>
  <c r="E168"/>
  <c r="E169"/>
  <c r="D141"/>
  <c r="D142"/>
  <c r="D143"/>
  <c r="D144"/>
  <c r="D145"/>
  <c r="D146"/>
  <c r="D147"/>
  <c r="D148"/>
  <c r="D149"/>
  <c r="D150"/>
  <c r="D151"/>
  <c r="D152"/>
  <c r="D153"/>
  <c r="D154"/>
  <c r="D155"/>
  <c r="D156"/>
  <c r="D157"/>
  <c r="D158"/>
  <c r="D159"/>
  <c r="D160"/>
  <c r="D161"/>
  <c r="D162"/>
  <c r="D163"/>
  <c r="D164"/>
  <c r="D165"/>
  <c r="D166"/>
  <c r="D167"/>
  <c r="D168"/>
  <c r="D169"/>
  <c r="C141"/>
  <c r="C142"/>
  <c r="C143"/>
  <c r="C144"/>
  <c r="C145"/>
  <c r="C146"/>
  <c r="C147"/>
  <c r="C148"/>
  <c r="C149"/>
  <c r="C150"/>
  <c r="C151"/>
  <c r="C152"/>
  <c r="C153"/>
  <c r="C154"/>
  <c r="C155"/>
  <c r="C156"/>
  <c r="C157"/>
  <c r="C158"/>
  <c r="C159"/>
  <c r="C160"/>
  <c r="C161"/>
  <c r="C162"/>
  <c r="C163"/>
  <c r="C164"/>
  <c r="C165"/>
  <c r="C166"/>
  <c r="C167"/>
  <c r="C168"/>
  <c r="C169"/>
  <c r="K140"/>
  <c r="J140"/>
  <c r="I140"/>
  <c r="H140"/>
  <c r="G140"/>
  <c r="F140"/>
  <c r="E140"/>
  <c r="D140"/>
  <c r="C140"/>
  <c r="K110"/>
  <c r="K111"/>
  <c r="K112"/>
  <c r="K113"/>
  <c r="K114"/>
  <c r="K115"/>
  <c r="K116"/>
  <c r="K117"/>
  <c r="K118"/>
  <c r="K119"/>
  <c r="K120"/>
  <c r="K121"/>
  <c r="K122"/>
  <c r="K123"/>
  <c r="K124"/>
  <c r="K125"/>
  <c r="K126"/>
  <c r="K127"/>
  <c r="K128"/>
  <c r="K129"/>
  <c r="K130"/>
  <c r="K131"/>
  <c r="K132"/>
  <c r="K133"/>
  <c r="K134"/>
  <c r="K135"/>
  <c r="K136"/>
  <c r="K137"/>
  <c r="K138"/>
  <c r="K109"/>
  <c r="J110"/>
  <c r="J111"/>
  <c r="J112"/>
  <c r="J113"/>
  <c r="J114"/>
  <c r="J115"/>
  <c r="J116"/>
  <c r="J117"/>
  <c r="J118"/>
  <c r="J119"/>
  <c r="J120"/>
  <c r="J121"/>
  <c r="J122"/>
  <c r="J123"/>
  <c r="J124"/>
  <c r="J125"/>
  <c r="J126"/>
  <c r="J127"/>
  <c r="J128"/>
  <c r="J129"/>
  <c r="J130"/>
  <c r="J131"/>
  <c r="J132"/>
  <c r="J133"/>
  <c r="J134"/>
  <c r="J135"/>
  <c r="J136"/>
  <c r="J137"/>
  <c r="J138"/>
  <c r="J109"/>
  <c r="I110"/>
  <c r="I111"/>
  <c r="I112"/>
  <c r="I113"/>
  <c r="I114"/>
  <c r="I115"/>
  <c r="I116"/>
  <c r="I117"/>
  <c r="I118"/>
  <c r="I119"/>
  <c r="I120"/>
  <c r="I121"/>
  <c r="I122"/>
  <c r="I123"/>
  <c r="I124"/>
  <c r="I125"/>
  <c r="I126"/>
  <c r="I127"/>
  <c r="I128"/>
  <c r="I129"/>
  <c r="I130"/>
  <c r="I131"/>
  <c r="I132"/>
  <c r="I133"/>
  <c r="I134"/>
  <c r="I135"/>
  <c r="I136"/>
  <c r="I137"/>
  <c r="I138"/>
  <c r="I109"/>
  <c r="H110"/>
  <c r="H111"/>
  <c r="H112"/>
  <c r="H113"/>
  <c r="H114"/>
  <c r="H115"/>
  <c r="H116"/>
  <c r="H117"/>
  <c r="H118"/>
  <c r="H119"/>
  <c r="H120"/>
  <c r="H121"/>
  <c r="H122"/>
  <c r="H123"/>
  <c r="H124"/>
  <c r="H125"/>
  <c r="H126"/>
  <c r="H127"/>
  <c r="H128"/>
  <c r="H129"/>
  <c r="H130"/>
  <c r="H131"/>
  <c r="H132"/>
  <c r="H133"/>
  <c r="H134"/>
  <c r="H135"/>
  <c r="H136"/>
  <c r="H137"/>
  <c r="H138"/>
  <c r="H109"/>
  <c r="G110"/>
  <c r="G111"/>
  <c r="G112"/>
  <c r="G113"/>
  <c r="G114"/>
  <c r="G115"/>
  <c r="G116"/>
  <c r="G117"/>
  <c r="G118"/>
  <c r="G119"/>
  <c r="G120"/>
  <c r="G121"/>
  <c r="G122"/>
  <c r="G123"/>
  <c r="G124"/>
  <c r="G125"/>
  <c r="G126"/>
  <c r="G127"/>
  <c r="G128"/>
  <c r="G129"/>
  <c r="G130"/>
  <c r="G131"/>
  <c r="G132"/>
  <c r="G133"/>
  <c r="G134"/>
  <c r="G135"/>
  <c r="G136"/>
  <c r="G137"/>
  <c r="G138"/>
  <c r="G109"/>
  <c r="F110"/>
  <c r="F111"/>
  <c r="F112"/>
  <c r="F113"/>
  <c r="F114"/>
  <c r="F115"/>
  <c r="F116"/>
  <c r="F117"/>
  <c r="F118"/>
  <c r="F119"/>
  <c r="F120"/>
  <c r="F121"/>
  <c r="F122"/>
  <c r="F123"/>
  <c r="F124"/>
  <c r="F125"/>
  <c r="F126"/>
  <c r="F127"/>
  <c r="F128"/>
  <c r="F129"/>
  <c r="F130"/>
  <c r="F131"/>
  <c r="F132"/>
  <c r="F133"/>
  <c r="F134"/>
  <c r="F135"/>
  <c r="F136"/>
  <c r="F137"/>
  <c r="F138"/>
  <c r="F109"/>
  <c r="E110"/>
  <c r="E111"/>
  <c r="E112"/>
  <c r="E113"/>
  <c r="E114"/>
  <c r="E115"/>
  <c r="E116"/>
  <c r="E117"/>
  <c r="E118"/>
  <c r="E119"/>
  <c r="E120"/>
  <c r="E121"/>
  <c r="E122"/>
  <c r="E123"/>
  <c r="E124"/>
  <c r="E125"/>
  <c r="E126"/>
  <c r="E127"/>
  <c r="E128"/>
  <c r="E129"/>
  <c r="E130"/>
  <c r="E131"/>
  <c r="E132"/>
  <c r="E133"/>
  <c r="E134"/>
  <c r="E135"/>
  <c r="E136"/>
  <c r="E137"/>
  <c r="E138"/>
  <c r="E109"/>
  <c r="D110"/>
  <c r="D111"/>
  <c r="D112"/>
  <c r="D113"/>
  <c r="D114"/>
  <c r="D115"/>
  <c r="D116"/>
  <c r="D117"/>
  <c r="D118"/>
  <c r="D119"/>
  <c r="D120"/>
  <c r="D121"/>
  <c r="D122"/>
  <c r="D123"/>
  <c r="D124"/>
  <c r="D125"/>
  <c r="D126"/>
  <c r="D127"/>
  <c r="D128"/>
  <c r="D129"/>
  <c r="D130"/>
  <c r="D131"/>
  <c r="D132"/>
  <c r="D133"/>
  <c r="D134"/>
  <c r="D135"/>
  <c r="D136"/>
  <c r="D137"/>
  <c r="D138"/>
  <c r="D109"/>
  <c r="C110"/>
  <c r="C111"/>
  <c r="C112"/>
  <c r="C113"/>
  <c r="C114"/>
  <c r="C115"/>
  <c r="C116"/>
  <c r="C117"/>
  <c r="C118"/>
  <c r="C119"/>
  <c r="C120"/>
  <c r="C121"/>
  <c r="C122"/>
  <c r="C123"/>
  <c r="C124"/>
  <c r="C125"/>
  <c r="C126"/>
  <c r="C127"/>
  <c r="C128"/>
  <c r="C129"/>
  <c r="C130"/>
  <c r="C131"/>
  <c r="C132"/>
  <c r="C133"/>
  <c r="C134"/>
  <c r="C135"/>
  <c r="C136"/>
  <c r="C137"/>
  <c r="C138"/>
  <c r="C109"/>
  <c r="B65"/>
  <c r="B172" s="1"/>
  <c r="B66"/>
  <c r="B173" s="1"/>
  <c r="B67"/>
  <c r="B174" s="1"/>
  <c r="B68"/>
  <c r="B175" s="1"/>
  <c r="B69"/>
  <c r="B176" s="1"/>
  <c r="B70"/>
  <c r="B177" s="1"/>
  <c r="B71"/>
  <c r="B178" s="1"/>
  <c r="B72"/>
  <c r="B179" s="1"/>
  <c r="B73"/>
  <c r="B180" s="1"/>
  <c r="B74"/>
  <c r="B181" s="1"/>
  <c r="B75"/>
  <c r="B182" s="1"/>
  <c r="B76"/>
  <c r="B183" s="1"/>
  <c r="B77"/>
  <c r="B184" s="1"/>
  <c r="B78"/>
  <c r="B185" s="1"/>
  <c r="B79"/>
  <c r="B186" s="1"/>
  <c r="B80"/>
  <c r="B187" s="1"/>
  <c r="B81"/>
  <c r="B188" s="1"/>
  <c r="B82"/>
  <c r="B189" s="1"/>
  <c r="B83"/>
  <c r="B190" s="1"/>
  <c r="B84"/>
  <c r="B191" s="1"/>
  <c r="B85"/>
  <c r="B192" s="1"/>
  <c r="B86"/>
  <c r="B193" s="1"/>
  <c r="B87"/>
  <c r="B194" s="1"/>
  <c r="B88"/>
  <c r="B195" s="1"/>
  <c r="B89"/>
  <c r="B196" s="1"/>
  <c r="B90"/>
  <c r="B197" s="1"/>
  <c r="B91"/>
  <c r="B198" s="1"/>
  <c r="B92"/>
  <c r="B199" s="1"/>
  <c r="B93"/>
  <c r="B200" s="1"/>
  <c r="B64"/>
  <c r="B171" s="1"/>
  <c r="B34"/>
  <c r="B141" s="1"/>
  <c r="B35"/>
  <c r="B142" s="1"/>
  <c r="B36"/>
  <c r="B143" s="1"/>
  <c r="B37"/>
  <c r="B144" s="1"/>
  <c r="B38"/>
  <c r="B145" s="1"/>
  <c r="B39"/>
  <c r="B146" s="1"/>
  <c r="B40"/>
  <c r="B147" s="1"/>
  <c r="B41"/>
  <c r="B148" s="1"/>
  <c r="B42"/>
  <c r="B43"/>
  <c r="B150" s="1"/>
  <c r="B44"/>
  <c r="B151" s="1"/>
  <c r="B45"/>
  <c r="B152" s="1"/>
  <c r="B46"/>
  <c r="B153" s="1"/>
  <c r="B47"/>
  <c r="B154" s="1"/>
  <c r="B48"/>
  <c r="B155" s="1"/>
  <c r="B49"/>
  <c r="B156" s="1"/>
  <c r="B50"/>
  <c r="B157" s="1"/>
  <c r="B51"/>
  <c r="B158" s="1"/>
  <c r="B52"/>
  <c r="B159" s="1"/>
  <c r="B53"/>
  <c r="B160" s="1"/>
  <c r="B54"/>
  <c r="B161" s="1"/>
  <c r="B55"/>
  <c r="B162" s="1"/>
  <c r="B56"/>
  <c r="B163" s="1"/>
  <c r="B57"/>
  <c r="B164" s="1"/>
  <c r="B58"/>
  <c r="B165" s="1"/>
  <c r="B59"/>
  <c r="B166" s="1"/>
  <c r="B60"/>
  <c r="B167" s="1"/>
  <c r="B61"/>
  <c r="B168" s="1"/>
  <c r="B62"/>
  <c r="B169" s="1"/>
  <c r="B33"/>
  <c r="B140" s="1"/>
  <c r="B3"/>
  <c r="B110" s="1"/>
  <c r="B4"/>
  <c r="B111" s="1"/>
  <c r="B5"/>
  <c r="B112" s="1"/>
  <c r="B6"/>
  <c r="B113" s="1"/>
  <c r="B7"/>
  <c r="B114" s="1"/>
  <c r="B8"/>
  <c r="B115" s="1"/>
  <c r="B9"/>
  <c r="B116" s="1"/>
  <c r="B10"/>
  <c r="B117" s="1"/>
  <c r="B11"/>
  <c r="B118" s="1"/>
  <c r="B12"/>
  <c r="B119" s="1"/>
  <c r="B13"/>
  <c r="B120" s="1"/>
  <c r="B14"/>
  <c r="B121" s="1"/>
  <c r="B15"/>
  <c r="B122" s="1"/>
  <c r="B16"/>
  <c r="B123" s="1"/>
  <c r="B17"/>
  <c r="B124" s="1"/>
  <c r="B18"/>
  <c r="B125" s="1"/>
  <c r="B19"/>
  <c r="B126" s="1"/>
  <c r="B20"/>
  <c r="B127" s="1"/>
  <c r="B21"/>
  <c r="B128" s="1"/>
  <c r="B22"/>
  <c r="B129" s="1"/>
  <c r="B23"/>
  <c r="B130" s="1"/>
  <c r="B24"/>
  <c r="B131" s="1"/>
  <c r="B25"/>
  <c r="B132" s="1"/>
  <c r="B26"/>
  <c r="B133" s="1"/>
  <c r="B27"/>
  <c r="B134" s="1"/>
  <c r="B28"/>
  <c r="B135" s="1"/>
  <c r="B29"/>
  <c r="B136" s="1"/>
  <c r="B30"/>
  <c r="B137" s="1"/>
  <c r="B31"/>
  <c r="B138" s="1"/>
  <c r="B2"/>
  <c r="R71" i="5"/>
  <c r="R55"/>
  <c r="R54"/>
  <c r="R52"/>
  <c r="R51"/>
  <c r="R50"/>
  <c r="R49"/>
  <c r="R9"/>
  <c r="R78" s="1"/>
  <c r="R8"/>
  <c r="R77" s="1"/>
  <c r="R6"/>
  <c r="R75" s="1"/>
  <c r="R5"/>
  <c r="R4"/>
  <c r="R73" s="1"/>
  <c r="R3"/>
  <c r="R2"/>
  <c r="S2"/>
  <c r="R72" i="1"/>
  <c r="R48" i="5" s="1"/>
  <c r="R37" i="1"/>
  <c r="R25" i="5" s="1"/>
  <c r="G37" i="14"/>
  <c r="G22"/>
  <c r="G24"/>
  <c r="G25"/>
  <c r="G26"/>
  <c r="G28"/>
  <c r="G29"/>
  <c r="G30"/>
  <c r="G18"/>
  <c r="F15"/>
  <c r="C5"/>
  <c r="H4"/>
  <c r="D4"/>
  <c r="B20"/>
  <c r="H20" s="1"/>
  <c r="G21"/>
  <c r="G23"/>
  <c r="G27"/>
  <c r="G15"/>
  <c r="G6"/>
  <c r="I5"/>
  <c r="G5"/>
  <c r="Q72" i="1"/>
  <c r="Q37"/>
  <c r="Q25" i="5" s="1"/>
  <c r="P72" i="1"/>
  <c r="P37"/>
  <c r="P25" i="5" s="1"/>
  <c r="S72" i="1"/>
  <c r="S37"/>
  <c r="S25" i="5" s="1"/>
  <c r="F9" i="8"/>
  <c r="B34" i="21" l="1"/>
  <c r="H34" s="1"/>
  <c r="G34" s="1"/>
  <c r="B32"/>
  <c r="H32" s="1"/>
  <c r="C14"/>
  <c r="E13"/>
  <c r="C9"/>
  <c r="B6"/>
  <c r="D33"/>
  <c r="H33" s="1"/>
  <c r="G33" s="1"/>
  <c r="B31"/>
  <c r="G31" s="1"/>
  <c r="G14"/>
  <c r="H13"/>
  <c r="B13"/>
  <c r="D8"/>
  <c r="D6"/>
  <c r="D33" i="14"/>
  <c r="H33" s="1"/>
  <c r="B31"/>
  <c r="G31" s="1"/>
  <c r="C14"/>
  <c r="E13"/>
  <c r="C9"/>
  <c r="D6"/>
  <c r="H14" i="18"/>
  <c r="I13"/>
  <c r="C13"/>
  <c r="C6"/>
  <c r="J5"/>
  <c r="B34" i="14"/>
  <c r="H34" s="1"/>
  <c r="B32"/>
  <c r="H32" s="1"/>
  <c r="G14"/>
  <c r="H13"/>
  <c r="B13"/>
  <c r="D8"/>
  <c r="B6"/>
  <c r="D14" i="18"/>
  <c r="F13"/>
  <c r="E6"/>
  <c r="H6"/>
  <c r="B149" i="7"/>
  <c r="B109"/>
  <c r="R53" i="5"/>
  <c r="R56" s="1"/>
  <c r="R7"/>
  <c r="R10" s="1"/>
  <c r="R57"/>
  <c r="R74"/>
  <c r="R72"/>
  <c r="G20" i="14"/>
  <c r="H17" i="19" l="1"/>
  <c r="I16"/>
  <c r="C16"/>
  <c r="E8"/>
  <c r="D17"/>
  <c r="F16"/>
  <c r="G32" i="21"/>
  <c r="G38"/>
  <c r="D38" s="1"/>
  <c r="E6" i="19"/>
  <c r="C6"/>
  <c r="R11" i="5"/>
  <c r="R76"/>
  <c r="R79" s="1"/>
  <c r="A36" i="1"/>
  <c r="B11" i="8" s="1"/>
  <c r="A71" i="1"/>
  <c r="A47" i="5" s="1"/>
  <c r="A65" i="7"/>
  <c r="A66"/>
  <c r="A67"/>
  <c r="A68"/>
  <c r="A69"/>
  <c r="A70"/>
  <c r="A71"/>
  <c r="A72"/>
  <c r="A73"/>
  <c r="A74"/>
  <c r="A75"/>
  <c r="A76"/>
  <c r="A77"/>
  <c r="A78"/>
  <c r="A79"/>
  <c r="A80"/>
  <c r="A81"/>
  <c r="A82"/>
  <c r="A83"/>
  <c r="A84"/>
  <c r="A85"/>
  <c r="A86"/>
  <c r="A87"/>
  <c r="A88"/>
  <c r="A89"/>
  <c r="A90"/>
  <c r="A91"/>
  <c r="A92"/>
  <c r="A93"/>
  <c r="A64"/>
  <c r="A34"/>
  <c r="A35"/>
  <c r="A36"/>
  <c r="A37"/>
  <c r="A38"/>
  <c r="A39"/>
  <c r="A40"/>
  <c r="A41"/>
  <c r="A42"/>
  <c r="A43"/>
  <c r="A44"/>
  <c r="A45"/>
  <c r="A46"/>
  <c r="A47"/>
  <c r="A48"/>
  <c r="A49"/>
  <c r="A50"/>
  <c r="A51"/>
  <c r="A52"/>
  <c r="A53"/>
  <c r="A54"/>
  <c r="A55"/>
  <c r="A56"/>
  <c r="A57"/>
  <c r="A58"/>
  <c r="A59"/>
  <c r="A60"/>
  <c r="A61"/>
  <c r="A62"/>
  <c r="A33"/>
  <c r="T72" i="1"/>
  <c r="T37"/>
  <c r="T25" i="5" s="1"/>
  <c r="V72" i="1"/>
  <c r="U72"/>
  <c r="V37"/>
  <c r="V25" i="5" s="1"/>
  <c r="U37" i="1"/>
  <c r="U25" i="5" s="1"/>
  <c r="W48"/>
  <c r="D48"/>
  <c r="E48"/>
  <c r="F48"/>
  <c r="G48"/>
  <c r="H48"/>
  <c r="I48"/>
  <c r="J48"/>
  <c r="K48"/>
  <c r="L48"/>
  <c r="M48"/>
  <c r="N48"/>
  <c r="O48"/>
  <c r="P48"/>
  <c r="Q48"/>
  <c r="S48"/>
  <c r="T48"/>
  <c r="U48"/>
  <c r="V48"/>
  <c r="C48"/>
  <c r="W25"/>
  <c r="B3" i="8"/>
  <c r="J2" i="3"/>
  <c r="A70" i="5"/>
  <c r="A1"/>
  <c r="J80" i="3"/>
  <c r="B26" i="8"/>
  <c r="W3" i="5"/>
  <c r="W2"/>
  <c r="AF53" i="1"/>
  <c r="AF54"/>
  <c r="AF55"/>
  <c r="AF56"/>
  <c r="W55" i="5"/>
  <c r="D55"/>
  <c r="E55"/>
  <c r="F55"/>
  <c r="G55"/>
  <c r="H55"/>
  <c r="I55"/>
  <c r="J55"/>
  <c r="K55"/>
  <c r="L55"/>
  <c r="M55"/>
  <c r="N55"/>
  <c r="O55"/>
  <c r="P55"/>
  <c r="Q55"/>
  <c r="S55"/>
  <c r="T55"/>
  <c r="U55"/>
  <c r="V55"/>
  <c r="C55"/>
  <c r="W54"/>
  <c r="D54"/>
  <c r="E54"/>
  <c r="F54"/>
  <c r="G54"/>
  <c r="H54"/>
  <c r="I54"/>
  <c r="J54"/>
  <c r="K54"/>
  <c r="L54"/>
  <c r="M54"/>
  <c r="N54"/>
  <c r="O54"/>
  <c r="P54"/>
  <c r="Q54"/>
  <c r="S54"/>
  <c r="T54"/>
  <c r="U54"/>
  <c r="V54"/>
  <c r="C54"/>
  <c r="W52"/>
  <c r="D52"/>
  <c r="E52"/>
  <c r="F52"/>
  <c r="G52"/>
  <c r="H52"/>
  <c r="I52"/>
  <c r="J52"/>
  <c r="K52"/>
  <c r="L52"/>
  <c r="M52"/>
  <c r="N52"/>
  <c r="O52"/>
  <c r="P52"/>
  <c r="Q52"/>
  <c r="S52"/>
  <c r="T52"/>
  <c r="U52"/>
  <c r="V52"/>
  <c r="C52"/>
  <c r="W51"/>
  <c r="D51"/>
  <c r="E51"/>
  <c r="F51"/>
  <c r="G51"/>
  <c r="H51"/>
  <c r="I51"/>
  <c r="J51"/>
  <c r="K51"/>
  <c r="L51"/>
  <c r="M51"/>
  <c r="N51"/>
  <c r="O51"/>
  <c r="P51"/>
  <c r="Q51"/>
  <c r="S51"/>
  <c r="T51"/>
  <c r="U51"/>
  <c r="V51"/>
  <c r="C51"/>
  <c r="W50"/>
  <c r="D50"/>
  <c r="E50"/>
  <c r="F50"/>
  <c r="G50"/>
  <c r="H50"/>
  <c r="I50"/>
  <c r="J50"/>
  <c r="K50"/>
  <c r="L50"/>
  <c r="M50"/>
  <c r="N50"/>
  <c r="O50"/>
  <c r="P50"/>
  <c r="Q50"/>
  <c r="S50"/>
  <c r="T50"/>
  <c r="U50"/>
  <c r="V50"/>
  <c r="C50"/>
  <c r="W49"/>
  <c r="D49"/>
  <c r="D53" s="1"/>
  <c r="D57" s="1"/>
  <c r="E49"/>
  <c r="F49"/>
  <c r="G49"/>
  <c r="H49"/>
  <c r="I49"/>
  <c r="J49"/>
  <c r="K49"/>
  <c r="L49"/>
  <c r="M49"/>
  <c r="N49"/>
  <c r="O49"/>
  <c r="P49"/>
  <c r="Q49"/>
  <c r="S49"/>
  <c r="T49"/>
  <c r="U49"/>
  <c r="U53" s="1"/>
  <c r="U57" s="1"/>
  <c r="V49"/>
  <c r="V53" s="1"/>
  <c r="V57" s="1"/>
  <c r="C49"/>
  <c r="W31"/>
  <c r="V31"/>
  <c r="W32"/>
  <c r="V32"/>
  <c r="W29"/>
  <c r="V29"/>
  <c r="W28"/>
  <c r="V28"/>
  <c r="W27"/>
  <c r="V27"/>
  <c r="W26"/>
  <c r="V26"/>
  <c r="F68"/>
  <c r="F67"/>
  <c r="F66"/>
  <c r="F65"/>
  <c r="F64"/>
  <c r="F63"/>
  <c r="F45"/>
  <c r="F44"/>
  <c r="F43"/>
  <c r="W71"/>
  <c r="D71"/>
  <c r="E71"/>
  <c r="F71"/>
  <c r="G71"/>
  <c r="H71"/>
  <c r="I71"/>
  <c r="J71"/>
  <c r="K71"/>
  <c r="L71"/>
  <c r="M71"/>
  <c r="N71"/>
  <c r="O71"/>
  <c r="P71"/>
  <c r="Q71"/>
  <c r="S71"/>
  <c r="T71"/>
  <c r="U71"/>
  <c r="V71"/>
  <c r="C71"/>
  <c r="C2"/>
  <c r="V30"/>
  <c r="V34" s="1"/>
  <c r="Q9"/>
  <c r="Q8"/>
  <c r="Q6"/>
  <c r="Q5"/>
  <c r="Q4"/>
  <c r="Q3"/>
  <c r="Q2"/>
  <c r="B19" i="8" l="1"/>
  <c r="R80" i="5"/>
  <c r="J28" i="3"/>
  <c r="A24" i="5"/>
  <c r="Q53"/>
  <c r="Q57" s="1"/>
  <c r="E53"/>
  <c r="E57" s="1"/>
  <c r="M53"/>
  <c r="M57" s="1"/>
  <c r="J53"/>
  <c r="J57" s="1"/>
  <c r="G53"/>
  <c r="G57" s="1"/>
  <c r="J54" i="3"/>
  <c r="X26" i="5"/>
  <c r="X27"/>
  <c r="X28"/>
  <c r="X29"/>
  <c r="X32"/>
  <c r="X31"/>
  <c r="X49"/>
  <c r="X50"/>
  <c r="X51"/>
  <c r="X52"/>
  <c r="X54"/>
  <c r="X55"/>
  <c r="Q72"/>
  <c r="Q73"/>
  <c r="Q74"/>
  <c r="Q75"/>
  <c r="Q78"/>
  <c r="Q77"/>
  <c r="C53"/>
  <c r="C56" s="1"/>
  <c r="T53"/>
  <c r="T57" s="1"/>
  <c r="P53"/>
  <c r="P57" s="1"/>
  <c r="S53"/>
  <c r="S57" s="1"/>
  <c r="O53"/>
  <c r="O57" s="1"/>
  <c r="N53"/>
  <c r="N57" s="1"/>
  <c r="L53"/>
  <c r="L57" s="1"/>
  <c r="K53"/>
  <c r="K57" s="1"/>
  <c r="I53"/>
  <c r="I57" s="1"/>
  <c r="H53"/>
  <c r="H57" s="1"/>
  <c r="F53"/>
  <c r="F57" s="1"/>
  <c r="W30"/>
  <c r="W34" s="1"/>
  <c r="W72"/>
  <c r="W53"/>
  <c r="W57" s="1"/>
  <c r="D56"/>
  <c r="U56"/>
  <c r="Q56"/>
  <c r="V56"/>
  <c r="V33"/>
  <c r="Q7"/>
  <c r="Q10" s="1"/>
  <c r="E56" l="1"/>
  <c r="M56"/>
  <c r="G56"/>
  <c r="J56"/>
  <c r="F56"/>
  <c r="Q76"/>
  <c r="Q79" s="1"/>
  <c r="X53"/>
  <c r="X57" s="1"/>
  <c r="X30"/>
  <c r="X34" s="1"/>
  <c r="S56"/>
  <c r="W33"/>
  <c r="N56"/>
  <c r="Q11"/>
  <c r="I56"/>
  <c r="W56"/>
  <c r="C57"/>
  <c r="T56"/>
  <c r="P56"/>
  <c r="O56"/>
  <c r="L56"/>
  <c r="K56"/>
  <c r="H56"/>
  <c r="Q80" l="1"/>
  <c r="X56"/>
  <c r="X33"/>
  <c r="H60" i="3"/>
  <c r="H59"/>
  <c r="H58"/>
  <c r="H57"/>
  <c r="H56"/>
  <c r="H34"/>
  <c r="H33"/>
  <c r="H32"/>
  <c r="H31"/>
  <c r="H30"/>
  <c r="T23" i="8"/>
  <c r="S23"/>
  <c r="N23"/>
  <c r="M23"/>
  <c r="F23"/>
  <c r="E23"/>
  <c r="T15"/>
  <c r="S15"/>
  <c r="N15"/>
  <c r="M15"/>
  <c r="M7"/>
  <c r="F15"/>
  <c r="E15"/>
  <c r="AD103" i="1"/>
  <c r="C75" i="3" s="1"/>
  <c r="AC103" i="1"/>
  <c r="C74" i="3" s="1"/>
  <c r="AG102" i="1"/>
  <c r="AF102"/>
  <c r="AE102"/>
  <c r="AG101"/>
  <c r="AF101"/>
  <c r="AE101"/>
  <c r="AG100"/>
  <c r="AF100"/>
  <c r="AE100"/>
  <c r="AG99"/>
  <c r="AK99" s="1"/>
  <c r="AF99"/>
  <c r="AE99"/>
  <c r="AG98"/>
  <c r="AF98"/>
  <c r="AE98"/>
  <c r="AG97"/>
  <c r="AK97" s="1"/>
  <c r="AF97"/>
  <c r="AE97"/>
  <c r="AG96"/>
  <c r="AF96"/>
  <c r="AE96"/>
  <c r="AG95"/>
  <c r="AK95" s="1"/>
  <c r="AF95"/>
  <c r="AE95"/>
  <c r="AG94"/>
  <c r="AF94"/>
  <c r="AE94"/>
  <c r="AG93"/>
  <c r="AK93" s="1"/>
  <c r="AF93"/>
  <c r="AE93"/>
  <c r="AG92"/>
  <c r="AF92"/>
  <c r="AE92"/>
  <c r="AG91"/>
  <c r="AK91" s="1"/>
  <c r="AF91"/>
  <c r="AE91"/>
  <c r="AG90"/>
  <c r="AF90"/>
  <c r="AE90"/>
  <c r="AG89"/>
  <c r="AK89" s="1"/>
  <c r="AF89"/>
  <c r="AE89"/>
  <c r="AG88"/>
  <c r="AF88"/>
  <c r="AE88"/>
  <c r="AG87"/>
  <c r="AK87" s="1"/>
  <c r="AF87"/>
  <c r="AE87"/>
  <c r="AG86"/>
  <c r="AF86"/>
  <c r="AE86"/>
  <c r="AG85"/>
  <c r="AK85" s="1"/>
  <c r="AF85"/>
  <c r="AE85"/>
  <c r="AG84"/>
  <c r="AF84"/>
  <c r="AE84"/>
  <c r="AG83"/>
  <c r="AK83" s="1"/>
  <c r="AF83"/>
  <c r="AE83"/>
  <c r="AG82"/>
  <c r="AF82"/>
  <c r="AE82"/>
  <c r="AG81"/>
  <c r="AK81" s="1"/>
  <c r="AF81"/>
  <c r="AE81"/>
  <c r="AG80"/>
  <c r="AF80"/>
  <c r="AE80"/>
  <c r="AG79"/>
  <c r="AK79" s="1"/>
  <c r="AF79"/>
  <c r="AE79"/>
  <c r="AG78"/>
  <c r="AF78"/>
  <c r="AE78"/>
  <c r="AG77"/>
  <c r="AK77" s="1"/>
  <c r="AF77"/>
  <c r="AE77"/>
  <c r="AG76"/>
  <c r="AF76"/>
  <c r="AE76"/>
  <c r="AG75"/>
  <c r="AK75" s="1"/>
  <c r="AF75"/>
  <c r="AE75"/>
  <c r="AG74"/>
  <c r="AF74"/>
  <c r="AE74"/>
  <c r="AG73"/>
  <c r="AK73" s="1"/>
  <c r="AF73"/>
  <c r="AE73"/>
  <c r="AD68"/>
  <c r="C49" i="3" s="1"/>
  <c r="AC68" i="1"/>
  <c r="C48" i="3" s="1"/>
  <c r="AG67" i="1"/>
  <c r="AF67"/>
  <c r="AE67"/>
  <c r="AG66"/>
  <c r="AF66"/>
  <c r="AE66"/>
  <c r="AG65"/>
  <c r="AK65" s="1"/>
  <c r="AF65"/>
  <c r="AE65"/>
  <c r="AG64"/>
  <c r="AF64"/>
  <c r="AE64"/>
  <c r="AG63"/>
  <c r="AK63" s="1"/>
  <c r="AF63"/>
  <c r="AE63"/>
  <c r="AG62"/>
  <c r="AF62"/>
  <c r="AE62"/>
  <c r="AG61"/>
  <c r="AK61" s="1"/>
  <c r="AF61"/>
  <c r="AE61"/>
  <c r="AG60"/>
  <c r="AF60"/>
  <c r="AE60"/>
  <c r="AG59"/>
  <c r="AK59" s="1"/>
  <c r="AF59"/>
  <c r="AE59"/>
  <c r="AG58"/>
  <c r="AF58"/>
  <c r="AE58"/>
  <c r="AG57"/>
  <c r="AK57" s="1"/>
  <c r="AF57"/>
  <c r="AE57"/>
  <c r="AG56"/>
  <c r="AE56"/>
  <c r="AG55"/>
  <c r="AE55"/>
  <c r="AG54"/>
  <c r="AE54"/>
  <c r="AG53"/>
  <c r="AE53"/>
  <c r="AG52"/>
  <c r="AF52"/>
  <c r="AE52"/>
  <c r="AG51"/>
  <c r="AK51" s="1"/>
  <c r="AF51"/>
  <c r="AE51"/>
  <c r="AG50"/>
  <c r="AF50"/>
  <c r="AE50"/>
  <c r="AG49"/>
  <c r="AK49" s="1"/>
  <c r="AF49"/>
  <c r="AE49"/>
  <c r="AG48"/>
  <c r="AF48"/>
  <c r="AE48"/>
  <c r="AG47"/>
  <c r="AK47" s="1"/>
  <c r="AF47"/>
  <c r="AE47"/>
  <c r="AG46"/>
  <c r="AF46"/>
  <c r="AE46"/>
  <c r="AG45"/>
  <c r="AK45" s="1"/>
  <c r="AF45"/>
  <c r="AE45"/>
  <c r="AG44"/>
  <c r="AF44"/>
  <c r="AE44"/>
  <c r="AG43"/>
  <c r="AK43" s="1"/>
  <c r="AF43"/>
  <c r="AE43"/>
  <c r="AG42"/>
  <c r="AF42"/>
  <c r="AE42"/>
  <c r="AG41"/>
  <c r="AK41" s="1"/>
  <c r="AF41"/>
  <c r="AE41"/>
  <c r="AG40"/>
  <c r="AF40"/>
  <c r="AE40"/>
  <c r="AG39"/>
  <c r="AK39" s="1"/>
  <c r="AF39"/>
  <c r="AE39"/>
  <c r="AG38"/>
  <c r="AF38"/>
  <c r="AE38"/>
  <c r="T9" i="5"/>
  <c r="T78" s="1"/>
  <c r="U9"/>
  <c r="U78" s="1"/>
  <c r="V9"/>
  <c r="V78" s="1"/>
  <c r="T8"/>
  <c r="T77" s="1"/>
  <c r="U8"/>
  <c r="U77" s="1"/>
  <c r="V8"/>
  <c r="V77" s="1"/>
  <c r="U6"/>
  <c r="U75" s="1"/>
  <c r="V6"/>
  <c r="V75" s="1"/>
  <c r="U5"/>
  <c r="U74" s="1"/>
  <c r="V5"/>
  <c r="V74" s="1"/>
  <c r="U4"/>
  <c r="U73" s="1"/>
  <c r="V4"/>
  <c r="V73" s="1"/>
  <c r="U3"/>
  <c r="V3"/>
  <c r="V2"/>
  <c r="U2"/>
  <c r="T6"/>
  <c r="T75" s="1"/>
  <c r="T5"/>
  <c r="T74" s="1"/>
  <c r="T4"/>
  <c r="T73" s="1"/>
  <c r="T3"/>
  <c r="T72" s="1"/>
  <c r="T2"/>
  <c r="AE3" i="1"/>
  <c r="AE4"/>
  <c r="AE5"/>
  <c r="AE6"/>
  <c r="AE7"/>
  <c r="AE8"/>
  <c r="AE9"/>
  <c r="AE10"/>
  <c r="AE11"/>
  <c r="AE12"/>
  <c r="AE13"/>
  <c r="AE14"/>
  <c r="AE15"/>
  <c r="AE16"/>
  <c r="AE17"/>
  <c r="AE18"/>
  <c r="AE19"/>
  <c r="AE20"/>
  <c r="AE21"/>
  <c r="W9" i="5"/>
  <c r="W78" s="1"/>
  <c r="W8"/>
  <c r="W77" s="1"/>
  <c r="W4"/>
  <c r="W73" s="1"/>
  <c r="W5"/>
  <c r="W74" s="1"/>
  <c r="W6"/>
  <c r="W75" s="1"/>
  <c r="AK74" i="1" l="1"/>
  <c r="AK76"/>
  <c r="AK78"/>
  <c r="AK80"/>
  <c r="AK82"/>
  <c r="AK84"/>
  <c r="AK86"/>
  <c r="AK88"/>
  <c r="AK90"/>
  <c r="AK92"/>
  <c r="AK94"/>
  <c r="AK96"/>
  <c r="AK98"/>
  <c r="AK100"/>
  <c r="AH53"/>
  <c r="AK53"/>
  <c r="AH54"/>
  <c r="AK54"/>
  <c r="AH55"/>
  <c r="AK55"/>
  <c r="AH56"/>
  <c r="AK56"/>
  <c r="AK38"/>
  <c r="C37" i="3" s="1"/>
  <c r="AK40" i="1"/>
  <c r="AK42"/>
  <c r="AK44"/>
  <c r="AK46"/>
  <c r="AK48"/>
  <c r="AK50"/>
  <c r="AK52"/>
  <c r="AK58"/>
  <c r="AK60"/>
  <c r="AK62"/>
  <c r="AK64"/>
  <c r="C64" i="3"/>
  <c r="C62"/>
  <c r="C63"/>
  <c r="AH66" i="1"/>
  <c r="AH99"/>
  <c r="AH101"/>
  <c r="AI101" s="1"/>
  <c r="AH59"/>
  <c r="AH61"/>
  <c r="AI61" s="1"/>
  <c r="AH63"/>
  <c r="AH65"/>
  <c r="AH67"/>
  <c r="AH100"/>
  <c r="AI100" s="1"/>
  <c r="AH102"/>
  <c r="AI102" s="1"/>
  <c r="AH79"/>
  <c r="AI79" s="1"/>
  <c r="AH81"/>
  <c r="AI81" s="1"/>
  <c r="AH93"/>
  <c r="AI93" s="1"/>
  <c r="AH97"/>
  <c r="AH39"/>
  <c r="AI39" s="1"/>
  <c r="AH75"/>
  <c r="AI75" s="1"/>
  <c r="AH95"/>
  <c r="AI95" s="1"/>
  <c r="AH91"/>
  <c r="AI91" s="1"/>
  <c r="AH89"/>
  <c r="AH87"/>
  <c r="AI87" s="1"/>
  <c r="AH85"/>
  <c r="AI85" s="1"/>
  <c r="AH83"/>
  <c r="AI83" s="1"/>
  <c r="AH77"/>
  <c r="AI77" s="1"/>
  <c r="AH73"/>
  <c r="AH57"/>
  <c r="AI57" s="1"/>
  <c r="AH51"/>
  <c r="AI51" s="1"/>
  <c r="AH49"/>
  <c r="AI49" s="1"/>
  <c r="AH47"/>
  <c r="AH45"/>
  <c r="AI45" s="1"/>
  <c r="AH43"/>
  <c r="AI43" s="1"/>
  <c r="AH41"/>
  <c r="AI41" s="1"/>
  <c r="AH74"/>
  <c r="AI74" s="1"/>
  <c r="AH76"/>
  <c r="AI76" s="1"/>
  <c r="AH78"/>
  <c r="AI78" s="1"/>
  <c r="AH80"/>
  <c r="AI80" s="1"/>
  <c r="AH82"/>
  <c r="AI82" s="1"/>
  <c r="AH84"/>
  <c r="AI84" s="1"/>
  <c r="AH86"/>
  <c r="AI86" s="1"/>
  <c r="AH88"/>
  <c r="AI88" s="1"/>
  <c r="AH90"/>
  <c r="AI90" s="1"/>
  <c r="AH92"/>
  <c r="AI92" s="1"/>
  <c r="AH94"/>
  <c r="AI94" s="1"/>
  <c r="AH96"/>
  <c r="AH98"/>
  <c r="AI98" s="1"/>
  <c r="T76" i="5"/>
  <c r="T79" s="1"/>
  <c r="D15" i="8"/>
  <c r="AH38" i="1"/>
  <c r="AI38" s="1"/>
  <c r="AH40"/>
  <c r="AI40" s="1"/>
  <c r="AH42"/>
  <c r="AI42" s="1"/>
  <c r="AH44"/>
  <c r="AI44" s="1"/>
  <c r="AH46"/>
  <c r="AI46" s="1"/>
  <c r="AH48"/>
  <c r="AI48" s="1"/>
  <c r="AH50"/>
  <c r="AI50" s="1"/>
  <c r="AH52"/>
  <c r="AI52" s="1"/>
  <c r="AH58"/>
  <c r="AI58" s="1"/>
  <c r="AH60"/>
  <c r="AI60" s="1"/>
  <c r="AH62"/>
  <c r="AI62" s="1"/>
  <c r="AH64"/>
  <c r="AI64" s="1"/>
  <c r="AE103"/>
  <c r="C76" i="3"/>
  <c r="V7" i="5"/>
  <c r="V10" s="1"/>
  <c r="V72"/>
  <c r="V76" s="1"/>
  <c r="W76"/>
  <c r="W79" s="1"/>
  <c r="U7"/>
  <c r="U10" s="1"/>
  <c r="U72"/>
  <c r="U76" s="1"/>
  <c r="AI89" i="1"/>
  <c r="AI97"/>
  <c r="AI99"/>
  <c r="D23" i="8"/>
  <c r="AI96" i="1"/>
  <c r="AF103"/>
  <c r="H61" i="3"/>
  <c r="AF68" i="1"/>
  <c r="AI47"/>
  <c r="AI53"/>
  <c r="AI54"/>
  <c r="AI55"/>
  <c r="AI56"/>
  <c r="AI59"/>
  <c r="AI63"/>
  <c r="AI65"/>
  <c r="AI66"/>
  <c r="AI67"/>
  <c r="G23" i="8"/>
  <c r="I23" s="1"/>
  <c r="K23" s="1"/>
  <c r="O23"/>
  <c r="Q23" s="1"/>
  <c r="H23"/>
  <c r="J23" s="1"/>
  <c r="P23"/>
  <c r="R23" s="1"/>
  <c r="C68" i="3"/>
  <c r="C70"/>
  <c r="C66"/>
  <c r="C69"/>
  <c r="C43"/>
  <c r="C40"/>
  <c r="C44"/>
  <c r="C42"/>
  <c r="W7" i="5"/>
  <c r="W10" s="1"/>
  <c r="M27" i="8"/>
  <c r="T7" i="5"/>
  <c r="T10" s="1"/>
  <c r="H35" i="3"/>
  <c r="C50"/>
  <c r="H15" i="8"/>
  <c r="J15" s="1"/>
  <c r="P15"/>
  <c r="O15"/>
  <c r="G15"/>
  <c r="AE68" i="1"/>
  <c r="AG103"/>
  <c r="AG68"/>
  <c r="F20" i="5"/>
  <c r="F89" s="1"/>
  <c r="F21"/>
  <c r="F90" s="1"/>
  <c r="F22"/>
  <c r="F91" s="1"/>
  <c r="AG3" i="1"/>
  <c r="AF3"/>
  <c r="K3" i="5"/>
  <c r="K72" s="1"/>
  <c r="L3"/>
  <c r="L72" s="1"/>
  <c r="M3"/>
  <c r="M72" s="1"/>
  <c r="C3"/>
  <c r="D3"/>
  <c r="D72" s="1"/>
  <c r="E3"/>
  <c r="E72" s="1"/>
  <c r="F3"/>
  <c r="F72" s="1"/>
  <c r="G3"/>
  <c r="G72" s="1"/>
  <c r="H3"/>
  <c r="H72" s="1"/>
  <c r="I3"/>
  <c r="I72" s="1"/>
  <c r="J3"/>
  <c r="J72" s="1"/>
  <c r="N3"/>
  <c r="N72" s="1"/>
  <c r="O3"/>
  <c r="O72" s="1"/>
  <c r="P3"/>
  <c r="P72" s="1"/>
  <c r="S3"/>
  <c r="S72" s="1"/>
  <c r="K4"/>
  <c r="K73" s="1"/>
  <c r="L4"/>
  <c r="L73" s="1"/>
  <c r="L5"/>
  <c r="L74" s="1"/>
  <c r="L6"/>
  <c r="L75" s="1"/>
  <c r="M4"/>
  <c r="M73" s="1"/>
  <c r="C4"/>
  <c r="D4"/>
  <c r="D73" s="1"/>
  <c r="E4"/>
  <c r="E73" s="1"/>
  <c r="F4"/>
  <c r="F73" s="1"/>
  <c r="G4"/>
  <c r="G73" s="1"/>
  <c r="H4"/>
  <c r="H73" s="1"/>
  <c r="I4"/>
  <c r="I73" s="1"/>
  <c r="J4"/>
  <c r="J73" s="1"/>
  <c r="N4"/>
  <c r="N73" s="1"/>
  <c r="O4"/>
  <c r="O73" s="1"/>
  <c r="P4"/>
  <c r="P73" s="1"/>
  <c r="P5"/>
  <c r="P74" s="1"/>
  <c r="P6"/>
  <c r="P75" s="1"/>
  <c r="S4"/>
  <c r="S73" s="1"/>
  <c r="K5"/>
  <c r="K74" s="1"/>
  <c r="M5"/>
  <c r="M74" s="1"/>
  <c r="M6"/>
  <c r="M75" s="1"/>
  <c r="C5"/>
  <c r="D5"/>
  <c r="D74" s="1"/>
  <c r="E5"/>
  <c r="E74" s="1"/>
  <c r="F5"/>
  <c r="F74" s="1"/>
  <c r="G5"/>
  <c r="G74" s="1"/>
  <c r="H5"/>
  <c r="H74" s="1"/>
  <c r="I5"/>
  <c r="I74" s="1"/>
  <c r="J5"/>
  <c r="J74" s="1"/>
  <c r="N5"/>
  <c r="N74" s="1"/>
  <c r="O5"/>
  <c r="O74" s="1"/>
  <c r="S5"/>
  <c r="S74" s="1"/>
  <c r="F6"/>
  <c r="F75" s="1"/>
  <c r="H6"/>
  <c r="H75" s="1"/>
  <c r="J6"/>
  <c r="J75" s="1"/>
  <c r="S6"/>
  <c r="S75" s="1"/>
  <c r="K6"/>
  <c r="K75" s="1"/>
  <c r="C6"/>
  <c r="D6"/>
  <c r="D75" s="1"/>
  <c r="E6"/>
  <c r="E75" s="1"/>
  <c r="G6"/>
  <c r="G75" s="1"/>
  <c r="I6"/>
  <c r="I75" s="1"/>
  <c r="N6"/>
  <c r="N75" s="1"/>
  <c r="O6"/>
  <c r="O75" s="1"/>
  <c r="K8"/>
  <c r="K77" s="1"/>
  <c r="L8"/>
  <c r="L77" s="1"/>
  <c r="M8"/>
  <c r="M77" s="1"/>
  <c r="C8"/>
  <c r="D8"/>
  <c r="D77" s="1"/>
  <c r="E8"/>
  <c r="E77" s="1"/>
  <c r="F8"/>
  <c r="F77" s="1"/>
  <c r="G8"/>
  <c r="G77" s="1"/>
  <c r="H8"/>
  <c r="H77" s="1"/>
  <c r="I8"/>
  <c r="I77" s="1"/>
  <c r="J8"/>
  <c r="J77" s="1"/>
  <c r="N8"/>
  <c r="N77" s="1"/>
  <c r="O8"/>
  <c r="O77" s="1"/>
  <c r="P8"/>
  <c r="P77" s="1"/>
  <c r="S8"/>
  <c r="S77" s="1"/>
  <c r="K9"/>
  <c r="K78" s="1"/>
  <c r="G9"/>
  <c r="G78" s="1"/>
  <c r="N9"/>
  <c r="N78" s="1"/>
  <c r="O9"/>
  <c r="O78" s="1"/>
  <c r="F18"/>
  <c r="F87" s="1"/>
  <c r="F19"/>
  <c r="F88" s="1"/>
  <c r="F17"/>
  <c r="F86" s="1"/>
  <c r="C9"/>
  <c r="D9"/>
  <c r="D78" s="1"/>
  <c r="E9"/>
  <c r="E78" s="1"/>
  <c r="F9"/>
  <c r="F78" s="1"/>
  <c r="H9"/>
  <c r="H78" s="1"/>
  <c r="I9"/>
  <c r="I78" s="1"/>
  <c r="J9"/>
  <c r="J78" s="1"/>
  <c r="L9"/>
  <c r="L78" s="1"/>
  <c r="M9"/>
  <c r="M78" s="1"/>
  <c r="P9"/>
  <c r="P78" s="1"/>
  <c r="S9"/>
  <c r="S78" s="1"/>
  <c r="N7" i="8"/>
  <c r="T7"/>
  <c r="T27" s="1"/>
  <c r="O7"/>
  <c r="Q7" s="1"/>
  <c r="S7"/>
  <c r="S27" s="1"/>
  <c r="F7"/>
  <c r="H7" s="1"/>
  <c r="J7" s="1"/>
  <c r="E7"/>
  <c r="G7" s="1"/>
  <c r="AG4" i="1"/>
  <c r="AF4"/>
  <c r="AG5"/>
  <c r="AF5"/>
  <c r="AG6"/>
  <c r="AF6"/>
  <c r="AG7"/>
  <c r="AF7"/>
  <c r="AG8"/>
  <c r="AF8"/>
  <c r="AG9"/>
  <c r="AF9"/>
  <c r="AG10"/>
  <c r="AF10"/>
  <c r="AG11"/>
  <c r="AF11"/>
  <c r="AG12"/>
  <c r="AF12"/>
  <c r="AG13"/>
  <c r="AF13"/>
  <c r="AG14"/>
  <c r="AF14"/>
  <c r="AG15"/>
  <c r="AF15"/>
  <c r="AG16"/>
  <c r="AF16"/>
  <c r="AG17"/>
  <c r="AF17"/>
  <c r="AG18"/>
  <c r="AF18"/>
  <c r="AG19"/>
  <c r="AF19"/>
  <c r="AG20"/>
  <c r="AF20"/>
  <c r="AG21"/>
  <c r="AF21"/>
  <c r="AG22"/>
  <c r="AF22"/>
  <c r="AG23"/>
  <c r="AF23"/>
  <c r="AG24"/>
  <c r="AF24"/>
  <c r="AG25"/>
  <c r="AF25"/>
  <c r="AG26"/>
  <c r="AF26"/>
  <c r="AG27"/>
  <c r="AF27"/>
  <c r="AG28"/>
  <c r="AF28"/>
  <c r="AG29"/>
  <c r="AF29"/>
  <c r="AG30"/>
  <c r="AF30"/>
  <c r="AG31"/>
  <c r="AF31"/>
  <c r="AG32"/>
  <c r="AK32" s="1"/>
  <c r="AF32"/>
  <c r="A2" i="7"/>
  <c r="A3"/>
  <c r="A4"/>
  <c r="A5"/>
  <c r="A6"/>
  <c r="A7"/>
  <c r="A8"/>
  <c r="A9"/>
  <c r="A10"/>
  <c r="A11"/>
  <c r="A12"/>
  <c r="A13"/>
  <c r="A14"/>
  <c r="A15"/>
  <c r="A16"/>
  <c r="A17"/>
  <c r="A18"/>
  <c r="A19"/>
  <c r="A20"/>
  <c r="A21"/>
  <c r="A22"/>
  <c r="A23"/>
  <c r="A24"/>
  <c r="A25"/>
  <c r="A26"/>
  <c r="A27"/>
  <c r="A28"/>
  <c r="A29"/>
  <c r="A30"/>
  <c r="A31"/>
  <c r="AD33" i="1"/>
  <c r="C23" i="3" s="1"/>
  <c r="C101" s="1"/>
  <c r="AE22" i="1"/>
  <c r="AE23"/>
  <c r="AE24"/>
  <c r="AE25"/>
  <c r="AE26"/>
  <c r="AE27"/>
  <c r="AE28"/>
  <c r="AE29"/>
  <c r="AE30"/>
  <c r="AE31"/>
  <c r="AE32"/>
  <c r="D2" i="5"/>
  <c r="E2"/>
  <c r="F2"/>
  <c r="G2"/>
  <c r="H2"/>
  <c r="I2"/>
  <c r="J2"/>
  <c r="K2"/>
  <c r="L2"/>
  <c r="M2"/>
  <c r="N2"/>
  <c r="O2"/>
  <c r="P2"/>
  <c r="H5" i="3"/>
  <c r="H83" s="1"/>
  <c r="H6"/>
  <c r="H84" s="1"/>
  <c r="H7"/>
  <c r="H85" s="1"/>
  <c r="H8"/>
  <c r="H86" s="1"/>
  <c r="H4"/>
  <c r="H82" s="1"/>
  <c r="AC33" i="1"/>
  <c r="C36" i="3" l="1"/>
  <c r="C39" s="1"/>
  <c r="C38"/>
  <c r="AH3" i="1"/>
  <c r="V11" i="5"/>
  <c r="X3"/>
  <c r="AH32" i="1"/>
  <c r="AH31"/>
  <c r="AH30"/>
  <c r="AH29"/>
  <c r="AH28"/>
  <c r="AH6"/>
  <c r="AH5"/>
  <c r="U11" i="5"/>
  <c r="D7"/>
  <c r="D11" s="1"/>
  <c r="T80"/>
  <c r="D7" i="8"/>
  <c r="D27" s="1"/>
  <c r="AH24" i="1"/>
  <c r="AK23"/>
  <c r="AH22"/>
  <c r="AH15"/>
  <c r="AH14"/>
  <c r="AH13"/>
  <c r="AI13" s="1"/>
  <c r="AH12"/>
  <c r="AH10"/>
  <c r="AH8"/>
  <c r="AH4"/>
  <c r="AH26"/>
  <c r="AH11"/>
  <c r="AH9"/>
  <c r="AI9" s="1"/>
  <c r="AH7"/>
  <c r="AI7" s="1"/>
  <c r="AH27"/>
  <c r="AH25"/>
  <c r="AH23"/>
  <c r="AH21"/>
  <c r="AH20"/>
  <c r="AH19"/>
  <c r="AH18"/>
  <c r="AH17"/>
  <c r="AH16"/>
  <c r="X9" i="5"/>
  <c r="X4"/>
  <c r="AK27" i="1"/>
  <c r="AK25"/>
  <c r="X8" i="5"/>
  <c r="X6"/>
  <c r="X5"/>
  <c r="T11"/>
  <c r="C65" i="3"/>
  <c r="W80" i="5"/>
  <c r="U7" i="8"/>
  <c r="C22" i="3"/>
  <c r="C100" s="1"/>
  <c r="C102" s="1"/>
  <c r="C78" i="5"/>
  <c r="X78" s="1"/>
  <c r="C73"/>
  <c r="X73" s="1"/>
  <c r="K76"/>
  <c r="K79" s="1"/>
  <c r="S76"/>
  <c r="O76"/>
  <c r="J76"/>
  <c r="H76"/>
  <c r="F76"/>
  <c r="D76"/>
  <c r="M76"/>
  <c r="V23" i="8"/>
  <c r="P7"/>
  <c r="P27" s="1"/>
  <c r="C77" i="5"/>
  <c r="X77" s="1"/>
  <c r="C75"/>
  <c r="X75" s="1"/>
  <c r="C74"/>
  <c r="X74" s="1"/>
  <c r="C72"/>
  <c r="X72" s="1"/>
  <c r="U80"/>
  <c r="U79"/>
  <c r="V80"/>
  <c r="V79"/>
  <c r="P76"/>
  <c r="N76"/>
  <c r="I76"/>
  <c r="G76"/>
  <c r="E76"/>
  <c r="L76"/>
  <c r="U23" i="8"/>
  <c r="D69" i="3"/>
  <c r="D70"/>
  <c r="C33"/>
  <c r="D33" s="1"/>
  <c r="D44"/>
  <c r="D50"/>
  <c r="D40"/>
  <c r="D38"/>
  <c r="D37"/>
  <c r="C32"/>
  <c r="D32" s="1"/>
  <c r="D49"/>
  <c r="D36"/>
  <c r="D42"/>
  <c r="D48"/>
  <c r="C34"/>
  <c r="D34" s="1"/>
  <c r="D43"/>
  <c r="L7" i="8"/>
  <c r="C31" i="3"/>
  <c r="D31" s="1"/>
  <c r="D66"/>
  <c r="D68"/>
  <c r="AI73" i="1"/>
  <c r="D75" i="3"/>
  <c r="D64"/>
  <c r="D62"/>
  <c r="D76"/>
  <c r="D74"/>
  <c r="D63"/>
  <c r="H87"/>
  <c r="E27" i="8"/>
  <c r="J27"/>
  <c r="H27"/>
  <c r="F27"/>
  <c r="N27"/>
  <c r="Q15"/>
  <c r="Q27" s="1"/>
  <c r="O27"/>
  <c r="I15"/>
  <c r="G27"/>
  <c r="R15"/>
  <c r="V15" s="1"/>
  <c r="L23"/>
  <c r="L15"/>
  <c r="AK31" i="1"/>
  <c r="AK26"/>
  <c r="AI31"/>
  <c r="AK29"/>
  <c r="AK30"/>
  <c r="AK22"/>
  <c r="I7" i="8"/>
  <c r="K7" s="1"/>
  <c r="AK21" i="1"/>
  <c r="AK19"/>
  <c r="AK18"/>
  <c r="AK16"/>
  <c r="AK15"/>
  <c r="AK13"/>
  <c r="AK12"/>
  <c r="AK11"/>
  <c r="AK9"/>
  <c r="AK7"/>
  <c r="AK6"/>
  <c r="C16" i="3"/>
  <c r="C94" s="1"/>
  <c r="AK4" i="1"/>
  <c r="C18" i="3"/>
  <c r="C96" s="1"/>
  <c r="P7" i="5"/>
  <c r="K7"/>
  <c r="K10" s="1"/>
  <c r="H7"/>
  <c r="C14" i="3"/>
  <c r="C92" s="1"/>
  <c r="AF33" i="1"/>
  <c r="I7" i="5"/>
  <c r="I10" s="1"/>
  <c r="AG33" i="1"/>
  <c r="C17" i="3"/>
  <c r="C95" s="1"/>
  <c r="AK28" i="1"/>
  <c r="AK24"/>
  <c r="AK20"/>
  <c r="AK17"/>
  <c r="AK14"/>
  <c r="AK10"/>
  <c r="AK5"/>
  <c r="AK3"/>
  <c r="S7" i="5"/>
  <c r="S10" s="1"/>
  <c r="F7"/>
  <c r="F10" s="1"/>
  <c r="O7"/>
  <c r="O11" s="1"/>
  <c r="E7"/>
  <c r="E11" s="1"/>
  <c r="N7"/>
  <c r="N11" s="1"/>
  <c r="M7"/>
  <c r="M10" s="1"/>
  <c r="J7"/>
  <c r="J10" s="1"/>
  <c r="G7"/>
  <c r="G10" s="1"/>
  <c r="C7"/>
  <c r="W11"/>
  <c r="H9" i="3"/>
  <c r="L7" i="5"/>
  <c r="AK8" i="1"/>
  <c r="D10" i="5"/>
  <c r="AE33" i="1"/>
  <c r="C10" i="3" l="1"/>
  <c r="G34" i="14"/>
  <c r="G33"/>
  <c r="G32"/>
  <c r="AI3" i="1"/>
  <c r="AI27"/>
  <c r="R7" i="8"/>
  <c r="V7" s="1"/>
  <c r="V27" s="1"/>
  <c r="X7" i="5"/>
  <c r="X11" s="1"/>
  <c r="K80"/>
  <c r="L80"/>
  <c r="L79"/>
  <c r="G80"/>
  <c r="G79"/>
  <c r="N80"/>
  <c r="N79"/>
  <c r="C76"/>
  <c r="X76" s="1"/>
  <c r="X80" s="1"/>
  <c r="D80"/>
  <c r="D79"/>
  <c r="H80"/>
  <c r="H79"/>
  <c r="O80"/>
  <c r="O79"/>
  <c r="C24" i="3"/>
  <c r="D24" s="1"/>
  <c r="U15" i="8"/>
  <c r="E80" i="5"/>
  <c r="E79"/>
  <c r="I80"/>
  <c r="I79"/>
  <c r="P80"/>
  <c r="P79"/>
  <c r="M80"/>
  <c r="M79"/>
  <c r="F80"/>
  <c r="F79"/>
  <c r="J80"/>
  <c r="J79"/>
  <c r="S80"/>
  <c r="S79"/>
  <c r="D65" i="3"/>
  <c r="D39"/>
  <c r="D35"/>
  <c r="C35"/>
  <c r="C30" s="1"/>
  <c r="B15" i="8" s="1"/>
  <c r="C15" s="1"/>
  <c r="O10" i="5"/>
  <c r="L27" i="8"/>
  <c r="C60" i="3"/>
  <c r="D60" s="1"/>
  <c r="C58"/>
  <c r="D58" s="1"/>
  <c r="C59"/>
  <c r="D59" s="1"/>
  <c r="C57"/>
  <c r="AI23" i="1"/>
  <c r="U27" i="8"/>
  <c r="AI14" i="1"/>
  <c r="K15" i="8"/>
  <c r="K27" s="1"/>
  <c r="I27"/>
  <c r="AI29" i="1"/>
  <c r="AI28"/>
  <c r="AI25"/>
  <c r="AI32"/>
  <c r="AI24"/>
  <c r="G11" i="5"/>
  <c r="K11"/>
  <c r="AI10" i="1"/>
  <c r="M11" i="5"/>
  <c r="AI5" i="1"/>
  <c r="AI21"/>
  <c r="AI20"/>
  <c r="AI19"/>
  <c r="AI17"/>
  <c r="AI16"/>
  <c r="AI12"/>
  <c r="J11" i="5"/>
  <c r="I11"/>
  <c r="S11"/>
  <c r="AI4" i="1"/>
  <c r="P11" i="5"/>
  <c r="P10"/>
  <c r="N10"/>
  <c r="D16" i="3"/>
  <c r="H10" i="5"/>
  <c r="H11"/>
  <c r="F11"/>
  <c r="E10"/>
  <c r="AI6" i="1"/>
  <c r="AI15"/>
  <c r="AI22"/>
  <c r="AI30"/>
  <c r="C12" i="3"/>
  <c r="C90" s="1"/>
  <c r="AI11" i="1"/>
  <c r="AI18"/>
  <c r="AI26"/>
  <c r="C11" i="5"/>
  <c r="C10"/>
  <c r="D22" i="3"/>
  <c r="L11" i="5"/>
  <c r="L10"/>
  <c r="C11" i="3"/>
  <c r="AI8" i="1"/>
  <c r="D23" i="3"/>
  <c r="D14"/>
  <c r="D17"/>
  <c r="D18"/>
  <c r="G38" i="14" l="1"/>
  <c r="D38" s="1"/>
  <c r="R27" i="8"/>
  <c r="X10" i="5"/>
  <c r="C80"/>
  <c r="C79"/>
  <c r="X79" s="1"/>
  <c r="D57" i="3"/>
  <c r="D61" s="1"/>
  <c r="C61"/>
  <c r="C56" s="1"/>
  <c r="B23" i="8" s="1"/>
  <c r="C23" s="1"/>
  <c r="D12" i="3"/>
  <c r="D11"/>
  <c r="C89"/>
  <c r="D10"/>
  <c r="C88"/>
  <c r="C7"/>
  <c r="C13"/>
  <c r="C8"/>
  <c r="C5"/>
  <c r="C6"/>
  <c r="C91" l="1"/>
  <c r="D13"/>
  <c r="D6"/>
  <c r="C84"/>
  <c r="D8"/>
  <c r="C86"/>
  <c r="D5"/>
  <c r="C83"/>
  <c r="D7"/>
  <c r="C85"/>
  <c r="C9"/>
  <c r="C4" s="1"/>
  <c r="B7" i="8" s="1"/>
  <c r="B27" s="1"/>
  <c r="D9" i="3" l="1"/>
  <c r="C82"/>
  <c r="D85" s="1"/>
  <c r="C87"/>
  <c r="D84" l="1"/>
  <c r="D86"/>
  <c r="C7" i="8"/>
  <c r="C27" s="1"/>
  <c r="D83" i="3"/>
  <c r="D100"/>
  <c r="D92"/>
  <c r="D96"/>
  <c r="D89"/>
  <c r="D102"/>
  <c r="D94"/>
  <c r="D90"/>
  <c r="D95"/>
  <c r="D101"/>
  <c r="D88"/>
  <c r="D87" l="1"/>
  <c r="D91"/>
</calcChain>
</file>

<file path=xl/sharedStrings.xml><?xml version="1.0" encoding="utf-8"?>
<sst xmlns="http://schemas.openxmlformats.org/spreadsheetml/2006/main" count="616" uniqueCount="208">
  <si>
    <t>Предмети</t>
  </si>
  <si>
    <t>Изостанци</t>
  </si>
  <si>
    <t>Број неоцењених предмета</t>
  </si>
  <si>
    <t>Број недовољних оцена</t>
  </si>
  <si>
    <t>Просек</t>
  </si>
  <si>
    <t>Оправданих</t>
  </si>
  <si>
    <t>Неоправданих</t>
  </si>
  <si>
    <t>Редни број у Дневнику</t>
  </si>
  <si>
    <t>Верска настава</t>
  </si>
  <si>
    <t>Грађанско васпитање</t>
  </si>
  <si>
    <t>Добар</t>
  </si>
  <si>
    <t>Одличан</t>
  </si>
  <si>
    <t>Врло добар</t>
  </si>
  <si>
    <t>Довољан</t>
  </si>
  <si>
    <t>Недовољан</t>
  </si>
  <si>
    <t>Неоцењен</t>
  </si>
  <si>
    <t>Број</t>
  </si>
  <si>
    <t>%</t>
  </si>
  <si>
    <t>Изостанци ученика</t>
  </si>
  <si>
    <t>Укупно</t>
  </si>
  <si>
    <t>По ученику</t>
  </si>
  <si>
    <t>Број оцена по предметима</t>
  </si>
  <si>
    <t>Владање ученика</t>
  </si>
  <si>
    <t>Примерно</t>
  </si>
  <si>
    <t>Врло добро</t>
  </si>
  <si>
    <t>Добро</t>
  </si>
  <si>
    <t>Довољно</t>
  </si>
  <si>
    <t>Незадовољавајуће</t>
  </si>
  <si>
    <t>Са једном недовољном</t>
  </si>
  <si>
    <t>Са две недовољне</t>
  </si>
  <si>
    <t>Са једном неоцењеном</t>
  </si>
  <si>
    <t>Са две неоцењене</t>
  </si>
  <si>
    <t>Са три и више неоцењених</t>
  </si>
  <si>
    <t>Са три и више недовољних</t>
  </si>
  <si>
    <t>Свега позитивних</t>
  </si>
  <si>
    <t>Свега ученика</t>
  </si>
  <si>
    <t>Средња оцена</t>
  </si>
  <si>
    <t>ОПШТИ УСПЕХ</t>
  </si>
  <si>
    <t>УКУПНО</t>
  </si>
  <si>
    <t>Општи успех ученика</t>
  </si>
  <si>
    <t>Неоцењених</t>
  </si>
  <si>
    <t>Свега ученика са позитивним успехом</t>
  </si>
  <si>
    <t>Свега ученика са недовољним успехом</t>
  </si>
  <si>
    <t>Укор директора</t>
  </si>
  <si>
    <t>Укор наставничког већа</t>
  </si>
  <si>
    <t>Казнене мере</t>
  </si>
  <si>
    <t>Укупно изречено казнених мера</t>
  </si>
  <si>
    <t>име родитеља</t>
  </si>
  <si>
    <t>општина</t>
  </si>
  <si>
    <t>држава</t>
  </si>
  <si>
    <t>број матичне
књиге</t>
  </si>
  <si>
    <t>/</t>
  </si>
  <si>
    <t>рођен у
(место)</t>
  </si>
  <si>
    <t>датум и година 
рођења</t>
  </si>
  <si>
    <t>Српски језик</t>
  </si>
  <si>
    <t>Ликовна култура</t>
  </si>
  <si>
    <t>Музичка култура</t>
  </si>
  <si>
    <t>Историја</t>
  </si>
  <si>
    <t>Географија</t>
  </si>
  <si>
    <t>Физика</t>
  </si>
  <si>
    <t>Математика</t>
  </si>
  <si>
    <t>Биологија</t>
  </si>
  <si>
    <t>Хемија</t>
  </si>
  <si>
    <t>Техничко и информатичко образовање</t>
  </si>
  <si>
    <t>Физичко васпитање</t>
  </si>
  <si>
    <t>истиче се</t>
  </si>
  <si>
    <t>добар</t>
  </si>
  <si>
    <t>задовољава</t>
  </si>
  <si>
    <t>други 
страни 
језик</t>
  </si>
  <si>
    <t>изабрани 
спорт</t>
  </si>
  <si>
    <t>изборни 
предмет</t>
  </si>
  <si>
    <t>факултативни
предмет</t>
  </si>
  <si>
    <t>Хор и оркестар</t>
  </si>
  <si>
    <t>Информатика и рачунарство</t>
  </si>
  <si>
    <t>Шах</t>
  </si>
  <si>
    <t>Домаћинство</t>
  </si>
  <si>
    <t>Број ученика</t>
  </si>
  <si>
    <t>Са оправданим изостанцима</t>
  </si>
  <si>
    <t>Са неоправданим изостанцима</t>
  </si>
  <si>
    <t>Свега у разреду</t>
  </si>
  <si>
    <t>Без изостанака</t>
  </si>
  <si>
    <t>Са изостанцима</t>
  </si>
  <si>
    <t>до 25 часова</t>
  </si>
  <si>
    <t>26 - 1/3 
годишњег
броја часова</t>
  </si>
  <si>
    <t>више од 1/3 
годишњег 
бр. часова</t>
  </si>
  <si>
    <t>Свега</t>
  </si>
  <si>
    <t>до 7 часова</t>
  </si>
  <si>
    <t>од 8 до 17 
часова</t>
  </si>
  <si>
    <t>0д 18 до 24 
часова</t>
  </si>
  <si>
    <t>преко 25 
часова</t>
  </si>
  <si>
    <t>Беој ученика</t>
  </si>
  <si>
    <t>Број изостанака</t>
  </si>
  <si>
    <t>Грађанско
васпитање</t>
  </si>
  <si>
    <t>Наставни 
предмет</t>
  </si>
  <si>
    <t>Верска 
настава</t>
  </si>
  <si>
    <t xml:space="preserve">Број </t>
  </si>
  <si>
    <t>Описне 
оцене</t>
  </si>
  <si>
    <t>Енглески језик</t>
  </si>
  <si>
    <t>Немачки језик</t>
  </si>
  <si>
    <t>Француски језик</t>
  </si>
  <si>
    <t>Италијански језик</t>
  </si>
  <si>
    <t>Шпански језик</t>
  </si>
  <si>
    <t>Руски језик</t>
  </si>
  <si>
    <t>Александар</t>
  </si>
  <si>
    <t>∑</t>
  </si>
  <si>
    <t>1. одељење</t>
  </si>
  <si>
    <t>2. одељење</t>
  </si>
  <si>
    <t>3. одељење</t>
  </si>
  <si>
    <t>Свакодневни живот у прошлости</t>
  </si>
  <si>
    <t>Укор одељењског већа</t>
  </si>
  <si>
    <t>Укор одељењског старешине</t>
  </si>
  <si>
    <t>Момчило Настасијевић</t>
  </si>
  <si>
    <t>Горњем Милановцу</t>
  </si>
  <si>
    <t>Горњи Милановац</t>
  </si>
  <si>
    <t xml:space="preserve">Енглески </t>
  </si>
  <si>
    <t>02-6069</t>
  </si>
  <si>
    <t>Скупштина општине Горњи Милановац</t>
  </si>
  <si>
    <t>0150114</t>
  </si>
  <si>
    <t>спорт</t>
  </si>
  <si>
    <t>Владање</t>
  </si>
  <si>
    <t>Цртање, сликање и вајање</t>
  </si>
  <si>
    <t>1/3 укупног броја часова:</t>
  </si>
  <si>
    <t>&lt;184</t>
  </si>
  <si>
    <t>&lt;164</t>
  </si>
  <si>
    <t>&lt;348</t>
  </si>
  <si>
    <t>&lt;197</t>
  </si>
  <si>
    <t>&lt;176</t>
  </si>
  <si>
    <t>&lt;373</t>
  </si>
  <si>
    <t>&lt;190</t>
  </si>
  <si>
    <t>&lt;170</t>
  </si>
  <si>
    <t>&lt;360</t>
  </si>
  <si>
    <t>Република Србија</t>
  </si>
  <si>
    <t>29.04.1964.</t>
  </si>
  <si>
    <t>ЈМБГ                     (куцај са размаком,  због завршног)</t>
  </si>
  <si>
    <t>презиме и име 
ученика</t>
  </si>
  <si>
    <t>верска или грађанско</t>
  </si>
  <si>
    <t>УСПЕХ РАЗРЕДА ПО ОДЕЉЕЊИМА И ШТАМПАЊЕ СВЕДОЧАНСТАВА И УВЕРЕЊА</t>
  </si>
  <si>
    <t>У рубрици изнад одаберите број часова за одговарајући период</t>
  </si>
  <si>
    <r>
      <t xml:space="preserve">1/3 у првом полугодишту - </t>
    </r>
    <r>
      <rPr>
        <b/>
        <sz val="10"/>
        <color rgb="FFFF0000"/>
        <rFont val="Cambria"/>
        <family val="1"/>
      </rPr>
      <t>184</t>
    </r>
  </si>
  <si>
    <r>
      <t xml:space="preserve">1/3 у другом полугодишту - </t>
    </r>
    <r>
      <rPr>
        <b/>
        <sz val="10"/>
        <color rgb="FFFF0000"/>
        <rFont val="Cambria"/>
        <family val="1"/>
      </rPr>
      <t>164</t>
    </r>
  </si>
  <si>
    <r>
      <t xml:space="preserve">1/3 годишњег фонда - </t>
    </r>
    <r>
      <rPr>
        <b/>
        <sz val="10"/>
        <color rgb="FFFF0000"/>
        <rFont val="Cambria"/>
        <family val="1"/>
      </rPr>
      <t>348</t>
    </r>
  </si>
  <si>
    <r>
      <t xml:space="preserve">1/3 у првом полугодишту - </t>
    </r>
    <r>
      <rPr>
        <b/>
        <sz val="10"/>
        <color rgb="FFFF0000"/>
        <rFont val="Cambria"/>
        <family val="1"/>
      </rPr>
      <t>197</t>
    </r>
  </si>
  <si>
    <r>
      <t xml:space="preserve">1/3 у другом полугодишту - </t>
    </r>
    <r>
      <rPr>
        <b/>
        <sz val="10"/>
        <color rgb="FFFF0000"/>
        <rFont val="Cambria"/>
        <family val="1"/>
      </rPr>
      <t>176</t>
    </r>
  </si>
  <si>
    <r>
      <t xml:space="preserve">1/3 годишњег фонда - </t>
    </r>
    <r>
      <rPr>
        <b/>
        <sz val="10"/>
        <color rgb="FFFF0000"/>
        <rFont val="Cambria"/>
        <family val="1"/>
      </rPr>
      <t>373</t>
    </r>
  </si>
  <si>
    <r>
      <t xml:space="preserve">1/3 у првом полугодишту - </t>
    </r>
    <r>
      <rPr>
        <b/>
        <sz val="10"/>
        <color rgb="FFFF0000"/>
        <rFont val="Cambria"/>
        <family val="1"/>
      </rPr>
      <t>190</t>
    </r>
  </si>
  <si>
    <r>
      <t xml:space="preserve">1/3 у другом полугодишту - </t>
    </r>
    <r>
      <rPr>
        <b/>
        <sz val="10"/>
        <color rgb="FFFF0000"/>
        <rFont val="Cambria"/>
        <family val="1"/>
      </rPr>
      <t>170</t>
    </r>
  </si>
  <si>
    <r>
      <t xml:space="preserve">1/3 годишњег фонда - </t>
    </r>
    <r>
      <rPr>
        <b/>
        <sz val="10"/>
        <color rgb="FFFF0000"/>
        <rFont val="Cambria"/>
        <family val="1"/>
      </rPr>
      <t>360</t>
    </r>
  </si>
  <si>
    <t>ОСНОВНА ШКОЛА</t>
  </si>
  <si>
    <t>У (СЕДИШТЕ)</t>
  </si>
  <si>
    <t>ОПШТИНА</t>
  </si>
  <si>
    <t>РЕШЕЊЕМ БРОЈ</t>
  </si>
  <si>
    <t>ОД</t>
  </si>
  <si>
    <t>ШКОЛСКА ГОДИНА</t>
  </si>
  <si>
    <t>НАЗИВ ОРГАНА КОЈИ ЈЕ ДОНЕО РЕШЕЊЕ</t>
  </si>
  <si>
    <t>1/3 УКУПНОГ БРОЈА ЧАСОВА:</t>
  </si>
  <si>
    <t>7. РАЗРЕД</t>
  </si>
  <si>
    <t>6. РАЗРЕД</t>
  </si>
  <si>
    <t>8. РАЗРЕД</t>
  </si>
  <si>
    <t>Презиме и име ученика</t>
  </si>
  <si>
    <t>фудбал</t>
  </si>
  <si>
    <t>кошарка</t>
  </si>
  <si>
    <t>одбојка</t>
  </si>
  <si>
    <t>рукомет</t>
  </si>
  <si>
    <t>стони тенис</t>
  </si>
  <si>
    <t xml:space="preserve">дел. бр. сведочанство завршена ОШ  </t>
  </si>
  <si>
    <t>датум сведочанство завршена ОШ</t>
  </si>
  <si>
    <t>број у матичној
књизи</t>
  </si>
  <si>
    <t>датум сведочанства</t>
  </si>
  <si>
    <t>дел. бр. уверења за завршни</t>
  </si>
  <si>
    <t>датум уверења за завршни</t>
  </si>
  <si>
    <t xml:space="preserve">дел. бр. сведочанства о завршеној ОШ  </t>
  </si>
  <si>
    <t>датум сведочанства о завршеној ОШ</t>
  </si>
  <si>
    <t>ИЗАБЕРИТЕ РАЗРЕД</t>
  </si>
  <si>
    <t>ЈМБГ                     (куцајте са размаком,  због уверења о завршном испиту)</t>
  </si>
  <si>
    <t>дел. бр. сведочанства</t>
  </si>
  <si>
    <t>аутор: Слободан Аксентијевић</t>
  </si>
  <si>
    <t>ОПШТИ УСПЕХ УЧЕНИКА</t>
  </si>
  <si>
    <t>Похвале и казнене мере</t>
  </si>
  <si>
    <t>ПРЕГЛЕД ИЗОСТАНАКА УЧЕНИКА</t>
  </si>
  <si>
    <t>УСПЕХ УЧЕНИКА ПО ПРЕДМЕТИМА КОЈИ СЕ БРОЈЧАНО ОЦЕЊУЈУ</t>
  </si>
  <si>
    <t>УСПЕХ УЧЕНИКА ПО ПРЕДМЕТИМА КОЈИ СЕ ОПИСНО ОЦЕЊУЈУ</t>
  </si>
  <si>
    <t xml:space="preserve">Ученик је оцењен на основу чланова 72 и 76  Закона о основама система образовања и васпитања („Сл. гласник РС“,бр. 88/2017 и 27/2018 - др. закони) и члана 7 Правилника о оцењивању у основном образовању и васпитању („Службени гласник РС“, бр. 67/2013). </t>
  </si>
  <si>
    <t>akslob@gmail.com</t>
  </si>
  <si>
    <t>Сведочанство за 7. и 8. разред</t>
  </si>
  <si>
    <t>Уверење о обављеном завршном испиту</t>
  </si>
  <si>
    <t>Сведочанство о завршеном основном образовању и васпитању</t>
  </si>
  <si>
    <t>шести</t>
  </si>
  <si>
    <t>седми</t>
  </si>
  <si>
    <t>осми</t>
  </si>
  <si>
    <t>Сведочанство за 6. разред</t>
  </si>
  <si>
    <r>
      <rPr>
        <b/>
        <sz val="9"/>
        <color rgb="FFFF0000"/>
        <rFont val="Cambria"/>
        <family val="1"/>
      </rPr>
      <t>УПУТСТВО:</t>
    </r>
    <r>
      <rPr>
        <sz val="9"/>
        <rFont val="Cambria"/>
        <family val="1"/>
      </rPr>
      <t xml:space="preserve"> Најпре попуните ову страницу (црвена уоквирена поља), јер су подаци неопходни за штампање сведочанстава. У наставку попуњавате само црвене листове (Sheet), док ће у зеленим листовима ("Изостанци", "Општи успех", "По предметима", "Сведочанство-6", "Сведочанство-7. и 8", "Уверење ЗИ" и "Сведочанство ОШ") резултати аутоматски бити генерисани. У зеленим листовима, "Сведочанство-6", "Сведочанство-7. и 8", "Уверење ЗИ" и "Сведочанство ОШ", кликом на презиме и име ученика бирате траженог ученика из падајуће листе, а сви потребни подаци ће се аутоматски појавити. Такође, овде можете у падајућој листи одабрати и позив на чланове закона по којима је ученик оцењен (за ИОП-2), или поље оставити празно (колона "НАПОМЕНА", на десној страни сведочанства). </t>
    </r>
    <r>
      <rPr>
        <b/>
        <u/>
        <sz val="9"/>
        <color rgb="FFFF2121"/>
        <rFont val="Cambria"/>
        <family val="1"/>
      </rPr>
      <t>Овај програм важи за школску 2017/2018. (6, 7. и 8. разред), 2018/2019. (7. и 8. разред) и 2019/2020. (8. разред).</t>
    </r>
  </si>
  <si>
    <t>НАПОМЕНА: Уколико је ученик неоцењен из неког предмета упишите "0" (нула). Уколико ученик нема изостанке оставите празну рубрику.</t>
  </si>
  <si>
    <t>ред.
број</t>
  </si>
  <si>
    <t>277/1</t>
  </si>
  <si>
    <t>04.06.2018.</t>
  </si>
  <si>
    <t>300/1</t>
  </si>
  <si>
    <t>18/1</t>
  </si>
  <si>
    <t>28.06.2018.</t>
  </si>
  <si>
    <t>в.21.06.2018.</t>
  </si>
  <si>
    <t>Аксентијевић Слободан</t>
  </si>
  <si>
    <t>11.04.2003.</t>
  </si>
  <si>
    <t>1 1 0 4 0 0 3 7 8 3 4 1 2</t>
  </si>
  <si>
    <t>Слободан (Александар) Аксентијевић</t>
  </si>
  <si>
    <r>
      <rPr>
        <b/>
        <sz val="10"/>
        <color rgb="FFFF0000"/>
        <rFont val="Cambria"/>
        <family val="1"/>
      </rPr>
      <t>УПУТСТВО</t>
    </r>
    <r>
      <rPr>
        <sz val="10"/>
        <color rgb="FFFF0000"/>
        <rFont val="Cambria"/>
        <family val="1"/>
      </rPr>
      <t xml:space="preserve"> (Образац бр. 16a за 6. разред):                        </t>
    </r>
    <r>
      <rPr>
        <b/>
        <sz val="10"/>
        <color rgb="FF00B050"/>
        <rFont val="Cambria"/>
        <family val="1"/>
      </rPr>
      <t xml:space="preserve">Штампање је подешено на Excel 2013 </t>
    </r>
    <r>
      <rPr>
        <sz val="10"/>
        <color rgb="FFFF0000"/>
        <rFont val="Cambria"/>
        <family val="1"/>
      </rPr>
      <t xml:space="preserve">   </t>
    </r>
    <r>
      <rPr>
        <sz val="10"/>
        <color theme="1"/>
        <rFont val="Cambria"/>
        <family val="1"/>
      </rPr>
      <t xml:space="preserve">                                                               </t>
    </r>
    <r>
      <rPr>
        <b/>
        <sz val="10"/>
        <color rgb="FFFF0000"/>
        <rFont val="Cambria"/>
        <family val="1"/>
      </rPr>
      <t>→</t>
    </r>
    <r>
      <rPr>
        <sz val="10"/>
        <color theme="1"/>
        <rFont val="Cambria"/>
        <family val="1"/>
      </rPr>
      <t xml:space="preserve"> Кликните на презиме и име ученика (бело поље) и из падајуће листе изаберите ученика који вам је потребан, док ће сви остали подаци бити аутоматски генерисани. Уколико се негде на сведочанству појаве нетачни подаци, слова или нуле, проверите да ли сте добро уписали податке у црвеним листовима ("Подаци о школи", "Оцене" и "Подаци о ученицима").                                                                                                                                                                                 </t>
    </r>
    <r>
      <rPr>
        <b/>
        <sz val="10"/>
        <color rgb="FFFF0000"/>
        <rFont val="Cambria"/>
        <family val="1"/>
      </rPr>
      <t>→</t>
    </r>
    <r>
      <rPr>
        <sz val="10"/>
        <color theme="1"/>
        <rFont val="Cambria"/>
        <family val="1"/>
      </rPr>
      <t xml:space="preserve"> За ученике који су наставу похађали по ИОП-у 2 и у складу са тим и оцењени, кликните на друго, бочно, вертикално поље (бело поље) и изаберите позив на чланове закона по којима су ови ученици оцењени.                                                                                    </t>
    </r>
    <r>
      <rPr>
        <b/>
        <sz val="10"/>
        <color rgb="FFFF0000"/>
        <rFont val="Cambria"/>
        <family val="1"/>
      </rPr>
      <t>→</t>
    </r>
    <r>
      <rPr>
        <sz val="10"/>
        <color theme="1"/>
        <rFont val="Cambria"/>
        <family val="1"/>
      </rPr>
      <t xml:space="preserve"> Уколико вам не одговара постојеће подешавање за штампу на вашем штампачу, маргине у овом листу можете подесети пошто лист откључате (Review-Unprotect Sheet) помоћу шифре: </t>
    </r>
    <r>
      <rPr>
        <b/>
        <sz val="10"/>
        <rFont val="Cambria"/>
        <family val="1"/>
      </rPr>
      <t>momcilo</t>
    </r>
    <r>
      <rPr>
        <sz val="10"/>
        <color theme="1"/>
        <rFont val="Cambria"/>
        <family val="1"/>
      </rPr>
      <t xml:space="preserve"> (написати латиницом). При том водите рачуна да не избришете податке са жуте површине на којој се налазе формуле. </t>
    </r>
    <r>
      <rPr>
        <b/>
        <sz val="10"/>
        <color rgb="FF00B050"/>
        <rFont val="Cambria"/>
        <family val="1"/>
      </rPr>
      <t>Зелено поље</t>
    </r>
    <r>
      <rPr>
        <sz val="10"/>
        <color theme="1"/>
        <rFont val="Cambria"/>
        <family val="1"/>
      </rPr>
      <t xml:space="preserve"> је најподесније за прилагођавање маргина, за померање сведочанства горе-доле (између 1 и 2) и лево-десно (између А и В). По завршетку подешавања поново закључајте лист. </t>
    </r>
  </si>
  <si>
    <t>Штампање сведочанстава је подешено на Excel 2013</t>
  </si>
  <si>
    <r>
      <rPr>
        <b/>
        <sz val="10"/>
        <color rgb="FFFF0000"/>
        <rFont val="Cambria"/>
        <family val="1"/>
      </rPr>
      <t>УПУТСТВО</t>
    </r>
    <r>
      <rPr>
        <sz val="10"/>
        <color rgb="FFFF0000"/>
        <rFont val="Cambria"/>
        <family val="1"/>
      </rPr>
      <t xml:space="preserve"> (Образац бр. 16a за 7. и 8. разред):  </t>
    </r>
    <r>
      <rPr>
        <b/>
        <sz val="10"/>
        <color rgb="FF00B050"/>
        <rFont val="Cambria"/>
        <family val="1"/>
      </rPr>
      <t xml:space="preserve">Штампање је подешено на Excel 2013        </t>
    </r>
    <r>
      <rPr>
        <sz val="10"/>
        <color theme="1"/>
        <rFont val="Cambria"/>
        <family val="1"/>
      </rPr>
      <t xml:space="preserve">                                                            </t>
    </r>
    <r>
      <rPr>
        <b/>
        <sz val="10"/>
        <color rgb="FFFF0000"/>
        <rFont val="Cambria"/>
        <family val="1"/>
      </rPr>
      <t>→</t>
    </r>
    <r>
      <rPr>
        <sz val="10"/>
        <color theme="1"/>
        <rFont val="Cambria"/>
        <family val="1"/>
      </rPr>
      <t xml:space="preserve"> Кликните на презиме и име ученика (бело поље) и из падајуће листе изаберите ученика који вам је потребан, док ће сви остали подаци бити аутоматски генерисани. Уколико се негде на сведочанству појаве нетачни подаци, слова или нуле, проверите да ли сте добро уписали податке у црвеним листовима ("Подаци о школи", "Оцене" и "Подаци о ученицима").                                                                                                                                                                                 </t>
    </r>
    <r>
      <rPr>
        <b/>
        <sz val="10"/>
        <color rgb="FFFF0000"/>
        <rFont val="Cambria"/>
        <family val="1"/>
      </rPr>
      <t>→</t>
    </r>
    <r>
      <rPr>
        <sz val="10"/>
        <color theme="1"/>
        <rFont val="Cambria"/>
        <family val="1"/>
      </rPr>
      <t xml:space="preserve"> За ученике који су наставу похађали по ИОП-у 2 и у складу са тим и оцењени, кликните на друго, бочно, вертикално поље (бело поље) и изаберите позив на чланове закона по којима су ови ученици оцењени.                                                                                    </t>
    </r>
    <r>
      <rPr>
        <b/>
        <sz val="10"/>
        <color rgb="FFFF0000"/>
        <rFont val="Cambria"/>
        <family val="1"/>
      </rPr>
      <t>→</t>
    </r>
    <r>
      <rPr>
        <sz val="10"/>
        <color theme="1"/>
        <rFont val="Cambria"/>
        <family val="1"/>
      </rPr>
      <t xml:space="preserve"> Уколико вам не одговара постојеће подешавање за штампу на вашем штампачу, маргине у овом листу можете подесети пошто лист откључате (Review-Unprotect Sheet) помоћу шифре: </t>
    </r>
    <r>
      <rPr>
        <b/>
        <sz val="10"/>
        <rFont val="Cambria"/>
        <family val="1"/>
      </rPr>
      <t>momcilo</t>
    </r>
    <r>
      <rPr>
        <sz val="10"/>
        <color theme="1"/>
        <rFont val="Cambria"/>
        <family val="1"/>
      </rPr>
      <t xml:space="preserve"> (написати латиницом). При том водите рачуна да не избришете податке са жуте површине на којој се налазе формуле. </t>
    </r>
    <r>
      <rPr>
        <b/>
        <sz val="10"/>
        <color rgb="FF00B050"/>
        <rFont val="Cambria"/>
        <family val="1"/>
      </rPr>
      <t>Зелено поље</t>
    </r>
    <r>
      <rPr>
        <sz val="10"/>
        <color theme="1"/>
        <rFont val="Cambria"/>
        <family val="1"/>
      </rPr>
      <t xml:space="preserve"> је најподесније за прилагођавање маргина, за померање сведочанства горе-доле (између 1 и 2) и лево-десно (између А и В). По завршетку подешавања поново закључајте лист. </t>
    </r>
  </si>
  <si>
    <r>
      <rPr>
        <b/>
        <sz val="10"/>
        <color rgb="FFFF0000"/>
        <rFont val="Times New Roman"/>
        <family val="1"/>
      </rPr>
      <t>УПУТСТВО (за 8. разред):</t>
    </r>
    <r>
      <rPr>
        <sz val="10"/>
        <color theme="1"/>
        <rFont val="Times New Roman"/>
        <family val="1"/>
      </rPr>
      <t xml:space="preserve">                                       </t>
    </r>
    <r>
      <rPr>
        <b/>
        <sz val="10"/>
        <color rgb="FF00B050"/>
        <rFont val="Times New Roman"/>
        <family val="1"/>
      </rPr>
      <t xml:space="preserve">Штампање је подешено на Excel 2013 </t>
    </r>
    <r>
      <rPr>
        <sz val="10"/>
        <color theme="1"/>
        <rFont val="Times New Roman"/>
        <family val="1"/>
      </rPr>
      <t xml:space="preserve">                                                                  </t>
    </r>
    <r>
      <rPr>
        <b/>
        <sz val="10"/>
        <color rgb="FFFF0000"/>
        <rFont val="Times New Roman"/>
        <family val="1"/>
      </rPr>
      <t>→</t>
    </r>
    <r>
      <rPr>
        <sz val="10"/>
        <color theme="1"/>
        <rFont val="Times New Roman"/>
        <family val="1"/>
      </rPr>
      <t xml:space="preserve"> Кликните на презиме и име ученика (бело поље) и из падајуће листе изаберите ученика који вам је потребан, док ће сви остали подаци бити аутоматски генерисани. Уколико се негде на документу појаве нетачни подаци, слова или нуле, проверите да ли сте добро уписали податке у црвеним листовима ("Подаци о школи" и "Подаци о ученицима").                                                                                                                                                                                                                                                            </t>
    </r>
    <r>
      <rPr>
        <b/>
        <sz val="10"/>
        <color rgb="FFFF0000"/>
        <rFont val="Times New Roman"/>
        <family val="1"/>
      </rPr>
      <t xml:space="preserve">→ </t>
    </r>
    <r>
      <rPr>
        <sz val="10"/>
        <color theme="1"/>
        <rFont val="Times New Roman"/>
        <family val="1"/>
      </rPr>
      <t xml:space="preserve">Уколико вам не одговара постојеће подешавање за штампу на вашем штампачу, маргине у овом листу можете подесети пошто лист откључате (Review-Unprotect Sheet) помоћу шифре: </t>
    </r>
    <r>
      <rPr>
        <b/>
        <sz val="10"/>
        <color theme="1"/>
        <rFont val="Times New Roman"/>
        <family val="1"/>
      </rPr>
      <t>momcilo</t>
    </r>
    <r>
      <rPr>
        <sz val="10"/>
        <color theme="1"/>
        <rFont val="Times New Roman"/>
        <family val="1"/>
      </rPr>
      <t xml:space="preserve"> (написати латиницом). При том водите рачуна да не избришете податке са плаве површине на којој се налазе формуле. </t>
    </r>
    <r>
      <rPr>
        <b/>
        <sz val="10"/>
        <color rgb="FF00B050"/>
        <rFont val="Times New Roman"/>
        <family val="1"/>
      </rPr>
      <t>Зелено поље</t>
    </r>
    <r>
      <rPr>
        <sz val="10"/>
        <color theme="1"/>
        <rFont val="Times New Roman"/>
        <family val="1"/>
      </rPr>
      <t xml:space="preserve"> је најподесније за прилагођавање маргина, за померање сведочанства горе-доле (између 1 и 2) и лево-десно (између А и В). По завршетку подешавања поново закључајте лист. </t>
    </r>
  </si>
  <si>
    <r>
      <rPr>
        <b/>
        <sz val="10"/>
        <color rgb="FFFF0000"/>
        <rFont val="Times New Roman"/>
        <family val="1"/>
      </rPr>
      <t>УПУТСТВО (Образац бр. 17a за 8. разред):</t>
    </r>
    <r>
      <rPr>
        <sz val="10"/>
        <color theme="1"/>
        <rFont val="Times New Roman"/>
        <family val="1"/>
      </rPr>
      <t xml:space="preserve">                    </t>
    </r>
    <r>
      <rPr>
        <b/>
        <sz val="10"/>
        <color rgb="FF00B050"/>
        <rFont val="Times New Roman"/>
        <family val="1"/>
      </rPr>
      <t xml:space="preserve">Штампање је подешено на Excel 2013    </t>
    </r>
    <r>
      <rPr>
        <sz val="10"/>
        <color theme="1"/>
        <rFont val="Times New Roman"/>
        <family val="1"/>
      </rPr>
      <t xml:space="preserve">                                                                </t>
    </r>
    <r>
      <rPr>
        <b/>
        <sz val="10"/>
        <color rgb="FFFF0000"/>
        <rFont val="Times New Roman"/>
        <family val="1"/>
      </rPr>
      <t>→</t>
    </r>
    <r>
      <rPr>
        <sz val="10"/>
        <color theme="1"/>
        <rFont val="Times New Roman"/>
        <family val="1"/>
      </rPr>
      <t xml:space="preserve"> Кликните на име и презиме ученика (бело поље) и из падајуће листе изаберите ученика који вам је потребан, док ће сви остали подаци бити аутоматски генерисани. Уколико се негде на сведочанству појаве нетачни подаци, слова или нуле, проверите да ли сте добро уписали податке у црвеним листовима ("Подаци о школи" и "Подаци о ученицима").                                                                                                                                                                                                                                                            </t>
    </r>
    <r>
      <rPr>
        <b/>
        <sz val="10"/>
        <color rgb="FFFF0000"/>
        <rFont val="Times New Roman"/>
        <family val="1"/>
      </rPr>
      <t xml:space="preserve">→ </t>
    </r>
    <r>
      <rPr>
        <sz val="10"/>
        <color theme="1"/>
        <rFont val="Times New Roman"/>
        <family val="1"/>
      </rPr>
      <t xml:space="preserve">Уколико вам не одговара постојеће подешавање за штампу на вашем штампачу, маргине у овом листу можете подесети пошто лист откључате (Review-Unprotect Sheet) помоћу шифре: </t>
    </r>
    <r>
      <rPr>
        <b/>
        <sz val="10"/>
        <color theme="1"/>
        <rFont val="Times New Roman"/>
        <family val="1"/>
      </rPr>
      <t>momcilo</t>
    </r>
    <r>
      <rPr>
        <sz val="10"/>
        <color theme="1"/>
        <rFont val="Times New Roman"/>
        <family val="1"/>
      </rPr>
      <t xml:space="preserve"> (написати латиницом). При том водите рачуна да не избришете податке са плаве површине на којој се налазе формуле. </t>
    </r>
    <r>
      <rPr>
        <b/>
        <sz val="10"/>
        <color rgb="FF00B050"/>
        <rFont val="Times New Roman"/>
        <family val="1"/>
      </rPr>
      <t>Зелено поље</t>
    </r>
    <r>
      <rPr>
        <sz val="10"/>
        <color theme="1"/>
        <rFont val="Times New Roman"/>
        <family val="1"/>
      </rPr>
      <t xml:space="preserve"> је најподесније за прилагођавање маргина, за померање сведочанства горе-доле (између 1 и 2) и лево-десно (између А и В). По завршетку подешавања поново закључајте лист. </t>
    </r>
  </si>
</sst>
</file>

<file path=xl/styles.xml><?xml version="1.0" encoding="utf-8"?>
<styleSheet xmlns="http://schemas.openxmlformats.org/spreadsheetml/2006/main">
  <numFmts count="1">
    <numFmt numFmtId="164" formatCode=";;;"/>
  </numFmts>
  <fonts count="61">
    <font>
      <sz val="10"/>
      <name val="Arial"/>
    </font>
    <font>
      <sz val="11"/>
      <color theme="1"/>
      <name val="Calibri"/>
      <family val="2"/>
      <scheme val="minor"/>
    </font>
    <font>
      <sz val="8"/>
      <name val="Arial"/>
      <family val="2"/>
    </font>
    <font>
      <b/>
      <sz val="10"/>
      <name val="Arial"/>
      <family val="2"/>
    </font>
    <font>
      <sz val="10"/>
      <name val="Arial"/>
      <family val="2"/>
      <charset val="238"/>
    </font>
    <font>
      <b/>
      <sz val="48"/>
      <name val="Arial"/>
      <family val="2"/>
      <charset val="238"/>
    </font>
    <font>
      <b/>
      <sz val="10"/>
      <color rgb="FFFF0000"/>
      <name val="Arial"/>
      <family val="2"/>
      <charset val="238"/>
    </font>
    <font>
      <b/>
      <sz val="12"/>
      <color rgb="FFFF0000"/>
      <name val="Arial"/>
      <family val="2"/>
      <charset val="238"/>
    </font>
    <font>
      <b/>
      <sz val="18"/>
      <color rgb="FFFF0000"/>
      <name val="Calibri"/>
      <family val="2"/>
      <charset val="238"/>
    </font>
    <font>
      <b/>
      <sz val="28"/>
      <color rgb="FFFF0000"/>
      <name val="Calibri"/>
      <family val="2"/>
      <charset val="238"/>
    </font>
    <font>
      <b/>
      <sz val="20"/>
      <color rgb="FFFF0000"/>
      <name val="Calibri"/>
      <family val="2"/>
      <charset val="238"/>
    </font>
    <font>
      <b/>
      <sz val="18"/>
      <name val="Calibri"/>
      <family val="2"/>
      <charset val="238"/>
      <scheme val="minor"/>
    </font>
    <font>
      <sz val="10"/>
      <name val="Arial"/>
      <family val="2"/>
    </font>
    <font>
      <b/>
      <sz val="10"/>
      <color rgb="FFFF0000"/>
      <name val="Arial"/>
      <family val="2"/>
    </font>
    <font>
      <sz val="9"/>
      <name val="Arial"/>
      <family val="2"/>
    </font>
    <font>
      <sz val="11"/>
      <color theme="1"/>
      <name val="Cambria"/>
      <family val="1"/>
    </font>
    <font>
      <sz val="10"/>
      <color theme="1"/>
      <name val="Cambria"/>
      <family val="1"/>
    </font>
    <font>
      <sz val="14"/>
      <color theme="1"/>
      <name val="Cambria"/>
      <family val="1"/>
    </font>
    <font>
      <i/>
      <sz val="10"/>
      <color theme="1"/>
      <name val="Cambria"/>
      <family val="1"/>
    </font>
    <font>
      <sz val="10"/>
      <name val="Cambria"/>
      <family val="1"/>
    </font>
    <font>
      <sz val="8"/>
      <color theme="1"/>
      <name val="Cambria"/>
      <family val="1"/>
    </font>
    <font>
      <sz val="9"/>
      <color theme="1"/>
      <name val="Cambria"/>
      <family val="1"/>
    </font>
    <font>
      <sz val="14"/>
      <name val="Cambria"/>
      <family val="1"/>
    </font>
    <font>
      <u/>
      <sz val="10"/>
      <color theme="10"/>
      <name val="Arial"/>
      <family val="2"/>
    </font>
    <font>
      <b/>
      <sz val="12"/>
      <color theme="10"/>
      <name val="Cambria"/>
      <family val="1"/>
    </font>
    <font>
      <b/>
      <sz val="12"/>
      <name val="Cambria"/>
      <family val="1"/>
    </font>
    <font>
      <sz val="8"/>
      <name val="Arial"/>
      <family val="2"/>
    </font>
    <font>
      <b/>
      <sz val="16"/>
      <name val="Cambria"/>
      <family val="1"/>
    </font>
    <font>
      <b/>
      <sz val="10"/>
      <color rgb="FFFF0000"/>
      <name val="Cambria"/>
      <family val="1"/>
    </font>
    <font>
      <sz val="11"/>
      <name val="Cambria"/>
      <family val="1"/>
    </font>
    <font>
      <b/>
      <sz val="10"/>
      <name val="Cambria"/>
      <family val="1"/>
    </font>
    <font>
      <b/>
      <sz val="11"/>
      <name val="Arial"/>
      <family val="2"/>
      <charset val="238"/>
    </font>
    <font>
      <sz val="9"/>
      <name val="Cambria"/>
      <family val="1"/>
    </font>
    <font>
      <sz val="9"/>
      <name val="Arial"/>
      <family val="2"/>
      <charset val="238"/>
    </font>
    <font>
      <b/>
      <sz val="10"/>
      <name val="Arial"/>
      <family val="2"/>
      <charset val="238"/>
    </font>
    <font>
      <b/>
      <sz val="14"/>
      <name val="Arial"/>
      <family val="2"/>
      <charset val="238"/>
    </font>
    <font>
      <b/>
      <sz val="14"/>
      <name val="Arial"/>
      <family val="2"/>
    </font>
    <font>
      <b/>
      <sz val="7"/>
      <color rgb="FFFF0000"/>
      <name val="Arial"/>
      <family val="2"/>
      <charset val="238"/>
    </font>
    <font>
      <sz val="6"/>
      <name val="Arial"/>
      <family val="2"/>
    </font>
    <font>
      <sz val="7"/>
      <color theme="1"/>
      <name val="Cambria"/>
      <family val="1"/>
    </font>
    <font>
      <b/>
      <sz val="16"/>
      <color theme="1"/>
      <name val="Cambria"/>
      <family val="1"/>
    </font>
    <font>
      <sz val="10"/>
      <color theme="1"/>
      <name val="Times New Roman"/>
      <family val="1"/>
    </font>
    <font>
      <b/>
      <sz val="10"/>
      <color rgb="FFFF0000"/>
      <name val="Times New Roman"/>
      <family val="1"/>
    </font>
    <font>
      <b/>
      <sz val="10"/>
      <color theme="1"/>
      <name val="Times New Roman"/>
      <family val="1"/>
    </font>
    <font>
      <sz val="10"/>
      <name val="Times New Roman"/>
      <family val="1"/>
    </font>
    <font>
      <sz val="20"/>
      <color theme="1"/>
      <name val="Cambria"/>
      <family val="1"/>
    </font>
    <font>
      <sz val="20"/>
      <name val="Arial"/>
      <family val="2"/>
      <charset val="238"/>
    </font>
    <font>
      <sz val="25"/>
      <name val="Cambria"/>
      <family val="1"/>
      <charset val="238"/>
      <scheme val="major"/>
    </font>
    <font>
      <sz val="25"/>
      <name val="Arial"/>
      <family val="2"/>
      <charset val="238"/>
    </font>
    <font>
      <sz val="11"/>
      <name val="Cambria"/>
      <family val="1"/>
      <charset val="238"/>
      <scheme val="major"/>
    </font>
    <font>
      <sz val="16"/>
      <color theme="1"/>
      <name val="Cambria"/>
      <family val="1"/>
    </font>
    <font>
      <sz val="25"/>
      <name val="Cambria"/>
      <family val="1"/>
    </font>
    <font>
      <sz val="25"/>
      <name val="Arial"/>
      <family val="2"/>
    </font>
    <font>
      <sz val="10"/>
      <color rgb="FFFF0000"/>
      <name val="Cambria"/>
      <family val="1"/>
    </font>
    <font>
      <sz val="25"/>
      <name val="Cambria"/>
      <family val="1"/>
      <scheme val="major"/>
    </font>
    <font>
      <b/>
      <sz val="9"/>
      <color rgb="FFFF0000"/>
      <name val="Cambria"/>
      <family val="1"/>
    </font>
    <font>
      <b/>
      <u/>
      <sz val="9"/>
      <color rgb="FFFF2121"/>
      <name val="Cambria"/>
      <family val="1"/>
    </font>
    <font>
      <b/>
      <sz val="9"/>
      <name val="Arial"/>
      <family val="2"/>
    </font>
    <font>
      <b/>
      <sz val="10"/>
      <color rgb="FF00B050"/>
      <name val="Times New Roman"/>
      <family val="1"/>
    </font>
    <font>
      <b/>
      <sz val="10"/>
      <color rgb="FF00B050"/>
      <name val="Cambria"/>
      <family val="1"/>
    </font>
    <font>
      <b/>
      <sz val="9"/>
      <color rgb="FF00B050"/>
      <name val="Cambria"/>
      <family val="1"/>
      <scheme val="major"/>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CCFFCC"/>
        <bgColor indexed="64"/>
      </patternFill>
    </fill>
  </fills>
  <borders count="121">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double">
        <color indexed="64"/>
      </top>
      <bottom style="double">
        <color indexed="64"/>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diagonal/>
    </border>
    <border>
      <left/>
      <right style="double">
        <color indexed="64"/>
      </right>
      <top/>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thin">
        <color indexed="64"/>
      </right>
      <top style="thin">
        <color indexed="64"/>
      </top>
      <bottom/>
      <diagonal/>
    </border>
    <border>
      <left style="double">
        <color indexed="64"/>
      </left>
      <right/>
      <top style="double">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double">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double">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double">
        <color indexed="64"/>
      </top>
      <bottom/>
      <diagonal/>
    </border>
    <border>
      <left style="medium">
        <color rgb="FFFF0000"/>
      </left>
      <right style="medium">
        <color rgb="FFFF0000"/>
      </right>
      <top style="medium">
        <color rgb="FFFF0000"/>
      </top>
      <bottom style="medium">
        <color rgb="FFFF0000"/>
      </bottom>
      <diagonal/>
    </border>
    <border>
      <left style="thin">
        <color indexed="64"/>
      </left>
      <right style="medium">
        <color rgb="FFFF0000"/>
      </right>
      <top style="thin">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s>
  <cellStyleXfs count="4">
    <xf numFmtId="0" fontId="0" fillId="0" borderId="0"/>
    <xf numFmtId="0" fontId="1" fillId="0" borderId="0"/>
    <xf numFmtId="0" fontId="23" fillId="0" borderId="0" applyNumberFormat="0" applyFill="0" applyBorder="0" applyAlignment="0" applyProtection="0">
      <alignment vertical="top"/>
      <protection locked="0"/>
    </xf>
    <xf numFmtId="0" fontId="12" fillId="0" borderId="0"/>
  </cellStyleXfs>
  <cellXfs count="595">
    <xf numFmtId="0" fontId="0" fillId="0" borderId="0" xfId="0"/>
    <xf numFmtId="0" fontId="0" fillId="0" borderId="0" xfId="0" applyBorder="1"/>
    <xf numFmtId="0" fontId="0" fillId="0" borderId="0" xfId="0" applyAlignment="1"/>
    <xf numFmtId="0" fontId="0" fillId="0" borderId="0" xfId="0" applyFill="1" applyAlignment="1"/>
    <xf numFmtId="0" fontId="0" fillId="0" borderId="2" xfId="0" applyBorder="1" applyProtection="1">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textRotation="90"/>
      <protection locked="0"/>
    </xf>
    <xf numFmtId="0" fontId="0" fillId="0" borderId="8" xfId="0" applyBorder="1" applyProtection="1">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Protection="1">
      <protection locked="0"/>
    </xf>
    <xf numFmtId="0" fontId="0" fillId="0" borderId="11" xfId="0" applyBorder="1" applyProtection="1">
      <protection locked="0"/>
    </xf>
    <xf numFmtId="0" fontId="0" fillId="0" borderId="1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Protection="1">
      <protection locked="0"/>
    </xf>
    <xf numFmtId="0" fontId="0" fillId="0" borderId="13" xfId="0" applyBorder="1" applyProtection="1">
      <protection locked="0"/>
    </xf>
    <xf numFmtId="0" fontId="0" fillId="0" borderId="0" xfId="0" applyProtection="1">
      <protection hidden="1"/>
    </xf>
    <xf numFmtId="0" fontId="0" fillId="0" borderId="21" xfId="0" applyBorder="1" applyAlignment="1" applyProtection="1">
      <alignment horizontal="center" textRotation="90"/>
      <protection hidden="1"/>
    </xf>
    <xf numFmtId="0" fontId="0" fillId="0" borderId="22" xfId="0" applyBorder="1" applyAlignment="1" applyProtection="1">
      <alignment horizontal="center" textRotation="90"/>
      <protection hidden="1"/>
    </xf>
    <xf numFmtId="0" fontId="0" fillId="0" borderId="23" xfId="0" applyBorder="1" applyAlignment="1" applyProtection="1">
      <alignment horizontal="center" textRotation="90"/>
      <protection hidden="1"/>
    </xf>
    <xf numFmtId="0" fontId="0" fillId="0" borderId="24" xfId="0" applyBorder="1" applyAlignment="1" applyProtection="1">
      <alignment horizontal="center" textRotation="90"/>
      <protection hidden="1"/>
    </xf>
    <xf numFmtId="0" fontId="0" fillId="0" borderId="25" xfId="0" applyBorder="1" applyAlignment="1" applyProtection="1">
      <alignment horizontal="center" textRotation="90"/>
      <protection hidden="1"/>
    </xf>
    <xf numFmtId="0" fontId="0" fillId="0" borderId="26" xfId="0" applyBorder="1" applyAlignment="1" applyProtection="1">
      <protection hidden="1"/>
    </xf>
    <xf numFmtId="0" fontId="0" fillId="0" borderId="27"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0" xfId="0" applyAlignment="1" applyProtection="1">
      <protection hidden="1"/>
    </xf>
    <xf numFmtId="0" fontId="0" fillId="0" borderId="28" xfId="0" applyBorder="1" applyAlignment="1" applyProtection="1">
      <protection hidden="1"/>
    </xf>
    <xf numFmtId="0" fontId="0" fillId="0" borderId="29"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0" xfId="0" applyBorder="1" applyAlignment="1" applyProtection="1">
      <protection hidden="1"/>
    </xf>
    <xf numFmtId="0" fontId="0" fillId="0" borderId="31" xfId="0" applyBorder="1" applyAlignment="1" applyProtection="1">
      <protection hidden="1"/>
    </xf>
    <xf numFmtId="0" fontId="0" fillId="0" borderId="3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3" borderId="21" xfId="0" applyFill="1" applyBorder="1" applyAlignment="1" applyProtection="1">
      <alignment horizontal="center" vertical="center"/>
      <protection hidden="1"/>
    </xf>
    <xf numFmtId="0" fontId="0" fillId="3" borderId="33" xfId="0" applyFill="1" applyBorder="1" applyAlignment="1" applyProtection="1">
      <alignment horizontal="center" vertical="center"/>
      <protection hidden="1"/>
    </xf>
    <xf numFmtId="0" fontId="0" fillId="3" borderId="24" xfId="0" applyFill="1" applyBorder="1" applyAlignment="1" applyProtection="1">
      <alignment horizontal="center" vertical="center"/>
      <protection hidden="1"/>
    </xf>
    <xf numFmtId="0" fontId="0" fillId="0" borderId="26" xfId="0" applyFill="1" applyBorder="1" applyAlignment="1" applyProtection="1">
      <protection hidden="1"/>
    </xf>
    <xf numFmtId="0" fontId="0" fillId="0" borderId="34" xfId="0"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36" xfId="0" applyFill="1" applyBorder="1" applyAlignment="1" applyProtection="1">
      <protection hidden="1"/>
    </xf>
    <xf numFmtId="0" fontId="0" fillId="0" borderId="37" xfId="0"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0" fillId="3" borderId="38" xfId="0" applyFill="1" applyBorder="1" applyAlignment="1" applyProtection="1">
      <alignment horizontal="center" vertical="center"/>
      <protection hidden="1"/>
    </xf>
    <xf numFmtId="0" fontId="0" fillId="3" borderId="25" xfId="0" applyFill="1" applyBorder="1" applyAlignment="1" applyProtection="1">
      <alignment horizontal="center" vertical="center"/>
      <protection hidden="1"/>
    </xf>
    <xf numFmtId="2" fontId="0" fillId="3" borderId="21" xfId="0" applyNumberFormat="1" applyFill="1" applyBorder="1" applyAlignment="1" applyProtection="1">
      <alignment horizontal="center" vertical="center"/>
      <protection hidden="1"/>
    </xf>
    <xf numFmtId="2" fontId="0" fillId="3" borderId="33" xfId="0" applyNumberFormat="1" applyFill="1" applyBorder="1" applyAlignment="1" applyProtection="1">
      <alignment horizontal="center" vertical="center"/>
      <protection hidden="1"/>
    </xf>
    <xf numFmtId="0" fontId="3" fillId="0" borderId="21" xfId="0" applyFont="1" applyBorder="1" applyProtection="1">
      <protection hidden="1"/>
    </xf>
    <xf numFmtId="0" fontId="3" fillId="0" borderId="33" xfId="0" applyFont="1" applyBorder="1" applyAlignment="1" applyProtection="1">
      <alignment horizontal="center"/>
      <protection hidden="1"/>
    </xf>
    <xf numFmtId="0" fontId="3" fillId="0" borderId="39" xfId="0" applyFont="1" applyBorder="1" applyAlignment="1" applyProtection="1">
      <alignment horizontal="center"/>
      <protection hidden="1"/>
    </xf>
    <xf numFmtId="0" fontId="3" fillId="0" borderId="19" xfId="0" applyFont="1" applyBorder="1" applyProtection="1">
      <protection hidden="1"/>
    </xf>
    <xf numFmtId="0" fontId="3" fillId="0" borderId="22" xfId="0" applyFont="1" applyBorder="1" applyProtection="1">
      <protection hidden="1"/>
    </xf>
    <xf numFmtId="0" fontId="3" fillId="0" borderId="23" xfId="0" applyFont="1" applyBorder="1" applyAlignment="1" applyProtection="1">
      <alignment horizontal="center"/>
      <protection hidden="1"/>
    </xf>
    <xf numFmtId="0" fontId="3" fillId="3" borderId="40" xfId="0" applyFont="1" applyFill="1" applyBorder="1" applyProtection="1">
      <protection hidden="1"/>
    </xf>
    <xf numFmtId="0" fontId="3" fillId="3" borderId="41" xfId="0" applyFont="1" applyFill="1" applyBorder="1" applyAlignment="1" applyProtection="1">
      <alignment horizontal="right"/>
      <protection hidden="1"/>
    </xf>
    <xf numFmtId="0" fontId="3" fillId="3" borderId="18" xfId="0" applyFont="1" applyFill="1" applyBorder="1" applyAlignment="1" applyProtection="1">
      <alignment horizontal="center"/>
      <protection hidden="1"/>
    </xf>
    <xf numFmtId="0" fontId="0" fillId="0" borderId="26" xfId="0" applyBorder="1" applyProtection="1">
      <protection hidden="1"/>
    </xf>
    <xf numFmtId="0" fontId="0" fillId="0" borderId="9" xfId="0" applyBorder="1" applyProtection="1">
      <protection hidden="1"/>
    </xf>
    <xf numFmtId="0" fontId="0" fillId="0" borderId="1" xfId="0" applyBorder="1" applyProtection="1">
      <protection hidden="1"/>
    </xf>
    <xf numFmtId="0" fontId="0" fillId="0" borderId="15" xfId="0" applyBorder="1" applyProtection="1">
      <protection hidden="1"/>
    </xf>
    <xf numFmtId="0" fontId="0" fillId="0" borderId="3" xfId="0" applyBorder="1" applyProtection="1">
      <protection hidden="1"/>
    </xf>
    <xf numFmtId="2" fontId="0" fillId="0" borderId="4" xfId="0" applyNumberFormat="1" applyBorder="1" applyProtection="1">
      <protection hidden="1"/>
    </xf>
    <xf numFmtId="0" fontId="0" fillId="0" borderId="28" xfId="0" applyBorder="1" applyProtection="1">
      <protection hidden="1"/>
    </xf>
    <xf numFmtId="0" fontId="0" fillId="0" borderId="13" xfId="0" applyBorder="1" applyProtection="1">
      <protection hidden="1"/>
    </xf>
    <xf numFmtId="0" fontId="0" fillId="0" borderId="42" xfId="0" applyBorder="1" applyProtection="1">
      <protection hidden="1"/>
    </xf>
    <xf numFmtId="0" fontId="0" fillId="0" borderId="17" xfId="0" applyBorder="1" applyProtection="1">
      <protection hidden="1"/>
    </xf>
    <xf numFmtId="0" fontId="0" fillId="0" borderId="2" xfId="0" applyBorder="1" applyProtection="1">
      <protection hidden="1"/>
    </xf>
    <xf numFmtId="2" fontId="0" fillId="0" borderId="12" xfId="0" applyNumberFormat="1" applyBorder="1" applyProtection="1">
      <protection hidden="1"/>
    </xf>
    <xf numFmtId="0" fontId="0" fillId="0" borderId="31" xfId="0" applyBorder="1" applyProtection="1">
      <protection hidden="1"/>
    </xf>
    <xf numFmtId="0" fontId="0" fillId="0" borderId="43" xfId="0" applyBorder="1" applyProtection="1">
      <protection hidden="1"/>
    </xf>
    <xf numFmtId="0" fontId="0" fillId="0" borderId="44" xfId="0" applyBorder="1" applyProtection="1">
      <protection hidden="1"/>
    </xf>
    <xf numFmtId="0" fontId="0" fillId="3" borderId="15" xfId="0" applyFill="1" applyBorder="1" applyAlignment="1" applyProtection="1">
      <protection hidden="1"/>
    </xf>
    <xf numFmtId="0" fontId="0" fillId="3" borderId="3" xfId="0" applyFill="1" applyBorder="1" applyProtection="1">
      <protection hidden="1"/>
    </xf>
    <xf numFmtId="2" fontId="0" fillId="3" borderId="14" xfId="0" applyNumberFormat="1" applyFill="1" applyBorder="1" applyProtection="1">
      <protection hidden="1"/>
    </xf>
    <xf numFmtId="0" fontId="3" fillId="3" borderId="45" xfId="0" applyFont="1" applyFill="1" applyBorder="1" applyProtection="1">
      <protection hidden="1"/>
    </xf>
    <xf numFmtId="0" fontId="0" fillId="0" borderId="26" xfId="0" applyBorder="1" applyAlignment="1" applyProtection="1">
      <alignment horizontal="left"/>
      <protection hidden="1"/>
    </xf>
    <xf numFmtId="0" fontId="0" fillId="0" borderId="46" xfId="0" applyBorder="1" applyProtection="1">
      <protection hidden="1"/>
    </xf>
    <xf numFmtId="2" fontId="0" fillId="4" borderId="4" xfId="0" applyNumberFormat="1" applyFill="1" applyBorder="1" applyProtection="1">
      <protection hidden="1"/>
    </xf>
    <xf numFmtId="0" fontId="0" fillId="0" borderId="0" xfId="0" applyBorder="1" applyProtection="1">
      <protection hidden="1"/>
    </xf>
    <xf numFmtId="0" fontId="0" fillId="0" borderId="28" xfId="0" applyBorder="1" applyAlignment="1" applyProtection="1">
      <alignment horizontal="left"/>
      <protection hidden="1"/>
    </xf>
    <xf numFmtId="0" fontId="0" fillId="0" borderId="6" xfId="0" applyBorder="1" applyProtection="1">
      <protection hidden="1"/>
    </xf>
    <xf numFmtId="2" fontId="0" fillId="4" borderId="34" xfId="0" applyNumberFormat="1" applyFill="1" applyBorder="1" applyProtection="1">
      <protection hidden="1"/>
    </xf>
    <xf numFmtId="0" fontId="0" fillId="0" borderId="30" xfId="0" applyBorder="1" applyProtection="1">
      <protection hidden="1"/>
    </xf>
    <xf numFmtId="0" fontId="0" fillId="0" borderId="31" xfId="0" applyBorder="1" applyAlignment="1" applyProtection="1">
      <alignment horizontal="left"/>
      <protection hidden="1"/>
    </xf>
    <xf numFmtId="2" fontId="0" fillId="4" borderId="47" xfId="0" applyNumberFormat="1" applyFill="1" applyBorder="1" applyProtection="1">
      <protection hidden="1"/>
    </xf>
    <xf numFmtId="0" fontId="0" fillId="3" borderId="17" xfId="0" applyFill="1" applyBorder="1" applyProtection="1">
      <protection hidden="1"/>
    </xf>
    <xf numFmtId="2" fontId="0" fillId="3" borderId="4" xfId="0" applyNumberFormat="1" applyFill="1" applyBorder="1" applyProtection="1">
      <protection hidden="1"/>
    </xf>
    <xf numFmtId="0" fontId="0" fillId="3" borderId="5" xfId="0" applyFill="1" applyBorder="1" applyProtection="1">
      <protection hidden="1"/>
    </xf>
    <xf numFmtId="0" fontId="0" fillId="3" borderId="7" xfId="0" applyFill="1" applyBorder="1" applyProtection="1">
      <protection hidden="1"/>
    </xf>
    <xf numFmtId="2" fontId="0" fillId="3" borderId="48" xfId="0" applyNumberFormat="1" applyFill="1" applyBorder="1" applyProtection="1">
      <protection hidden="1"/>
    </xf>
    <xf numFmtId="2" fontId="0" fillId="0" borderId="23" xfId="0" applyNumberFormat="1" applyBorder="1" applyProtection="1">
      <protection hidden="1"/>
    </xf>
    <xf numFmtId="0" fontId="0" fillId="0" borderId="15" xfId="0" applyBorder="1" applyAlignment="1" applyProtection="1">
      <alignment horizontal="left"/>
      <protection hidden="1"/>
    </xf>
    <xf numFmtId="2" fontId="0" fillId="0" borderId="27" xfId="0" applyNumberFormat="1" applyBorder="1" applyProtection="1">
      <protection hidden="1"/>
    </xf>
    <xf numFmtId="0" fontId="0" fillId="0" borderId="17" xfId="0" applyBorder="1" applyAlignment="1" applyProtection="1">
      <alignment horizontal="left"/>
      <protection hidden="1"/>
    </xf>
    <xf numFmtId="2" fontId="0" fillId="0" borderId="29" xfId="0" applyNumberFormat="1" applyBorder="1" applyProtection="1">
      <protection hidden="1"/>
    </xf>
    <xf numFmtId="0" fontId="0" fillId="0" borderId="5" xfId="0" applyBorder="1" applyAlignment="1" applyProtection="1">
      <alignment horizontal="left"/>
      <protection hidden="1"/>
    </xf>
    <xf numFmtId="0" fontId="0" fillId="0" borderId="24" xfId="0" applyBorder="1" applyProtection="1">
      <protection hidden="1"/>
    </xf>
    <xf numFmtId="2" fontId="0" fillId="0" borderId="37" xfId="0" applyNumberFormat="1" applyBorder="1" applyProtection="1">
      <protection hidden="1"/>
    </xf>
    <xf numFmtId="0" fontId="3" fillId="0" borderId="49" xfId="0" applyFont="1" applyBorder="1" applyAlignment="1" applyProtection="1">
      <alignment horizontal="center"/>
      <protection hidden="1"/>
    </xf>
    <xf numFmtId="0" fontId="0" fillId="0" borderId="38" xfId="0" applyBorder="1" applyProtection="1">
      <protection hidden="1"/>
    </xf>
    <xf numFmtId="2" fontId="0" fillId="0" borderId="50" xfId="0" applyNumberFormat="1" applyBorder="1" applyProtection="1">
      <protection hidden="1"/>
    </xf>
    <xf numFmtId="0" fontId="0" fillId="3" borderId="38" xfId="0" applyFill="1" applyBorder="1" applyProtection="1">
      <protection hidden="1"/>
    </xf>
    <xf numFmtId="0" fontId="0" fillId="3" borderId="24" xfId="0" applyFill="1" applyBorder="1" applyProtection="1">
      <protection hidden="1"/>
    </xf>
    <xf numFmtId="2" fontId="0" fillId="3" borderId="39" xfId="0" applyNumberFormat="1" applyFill="1" applyBorder="1" applyProtection="1">
      <protection hidden="1"/>
    </xf>
    <xf numFmtId="0" fontId="0" fillId="0" borderId="0" xfId="0" applyFill="1" applyBorder="1"/>
    <xf numFmtId="0" fontId="0" fillId="0" borderId="0" xfId="0" applyFill="1" applyBorder="1" applyProtection="1">
      <protection locked="0"/>
    </xf>
    <xf numFmtId="49" fontId="0" fillId="0" borderId="2" xfId="0" applyNumberFormat="1" applyBorder="1" applyProtection="1">
      <protection locked="0"/>
    </xf>
    <xf numFmtId="49" fontId="0" fillId="0" borderId="0" xfId="0" applyNumberFormat="1"/>
    <xf numFmtId="0" fontId="0" fillId="5" borderId="11" xfId="0" applyFill="1" applyBorder="1" applyProtection="1">
      <protection locked="0"/>
    </xf>
    <xf numFmtId="0" fontId="0" fillId="5" borderId="13"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2" xfId="0" applyFill="1" applyBorder="1" applyProtection="1">
      <protection locked="0"/>
    </xf>
    <xf numFmtId="0" fontId="0" fillId="5" borderId="12" xfId="0" applyFill="1" applyBorder="1" applyAlignment="1" applyProtection="1">
      <alignment horizontal="center"/>
      <protection locked="0"/>
    </xf>
    <xf numFmtId="0" fontId="0" fillId="5" borderId="13" xfId="0" applyFill="1" applyBorder="1" applyProtection="1">
      <protection locked="0"/>
    </xf>
    <xf numFmtId="0" fontId="0" fillId="5" borderId="16" xfId="0" applyFill="1" applyBorder="1" applyProtection="1">
      <protection hidden="1"/>
    </xf>
    <xf numFmtId="0" fontId="0" fillId="5" borderId="11" xfId="0" applyFill="1" applyBorder="1" applyProtection="1">
      <protection hidden="1"/>
    </xf>
    <xf numFmtId="0" fontId="0" fillId="5" borderId="12" xfId="0" applyFill="1" applyBorder="1" applyProtection="1">
      <protection hidden="1"/>
    </xf>
    <xf numFmtId="0" fontId="0" fillId="5" borderId="18" xfId="0" applyFill="1" applyBorder="1" applyProtection="1">
      <protection hidden="1"/>
    </xf>
    <xf numFmtId="0" fontId="0" fillId="5" borderId="7" xfId="0" applyFill="1" applyBorder="1" applyProtection="1">
      <protection locked="0"/>
    </xf>
    <xf numFmtId="0" fontId="0" fillId="5" borderId="43"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2" borderId="54" xfId="0" applyFill="1" applyBorder="1" applyAlignment="1" applyProtection="1">
      <alignment horizontal="distributed" textRotation="90"/>
      <protection hidden="1"/>
    </xf>
    <xf numFmtId="0" fontId="0" fillId="2" borderId="55" xfId="0" applyFill="1" applyBorder="1" applyAlignment="1" applyProtection="1">
      <alignment horizontal="distributed" textRotation="90"/>
      <protection hidden="1"/>
    </xf>
    <xf numFmtId="0" fontId="0" fillId="2" borderId="56" xfId="0" applyFill="1" applyBorder="1" applyAlignment="1" applyProtection="1">
      <alignment horizontal="distributed" textRotation="90"/>
      <protection hidden="1"/>
    </xf>
    <xf numFmtId="0" fontId="0" fillId="5" borderId="59" xfId="0" applyFill="1" applyBorder="1" applyAlignment="1" applyProtection="1">
      <alignment horizontal="center"/>
      <protection hidden="1"/>
    </xf>
    <xf numFmtId="0" fontId="0" fillId="5" borderId="60" xfId="0" applyFill="1" applyBorder="1" applyAlignment="1" applyProtection="1">
      <alignment horizontal="center"/>
      <protection hidden="1"/>
    </xf>
    <xf numFmtId="0" fontId="0" fillId="2" borderId="59" xfId="0" applyFill="1" applyBorder="1" applyAlignment="1" applyProtection="1">
      <alignment horizontal="center"/>
      <protection hidden="1"/>
    </xf>
    <xf numFmtId="0" fontId="0" fillId="2" borderId="60" xfId="0" applyFill="1" applyBorder="1" applyAlignment="1" applyProtection="1">
      <alignment horizontal="center"/>
      <protection hidden="1"/>
    </xf>
    <xf numFmtId="0" fontId="0" fillId="2" borderId="61" xfId="0" applyFill="1" applyBorder="1" applyAlignment="1" applyProtection="1">
      <alignment horizontal="center"/>
      <protection hidden="1"/>
    </xf>
    <xf numFmtId="0" fontId="0" fillId="0" borderId="0" xfId="0" applyAlignment="1" applyProtection="1">
      <alignment horizontal="distributed"/>
      <protection hidden="1"/>
    </xf>
    <xf numFmtId="0" fontId="0" fillId="0" borderId="67" xfId="0" applyBorder="1" applyAlignment="1" applyProtection="1">
      <alignment horizontal="distributed"/>
      <protection hidden="1"/>
    </xf>
    <xf numFmtId="0" fontId="0" fillId="0" borderId="68" xfId="0" applyBorder="1" applyProtection="1">
      <protection hidden="1"/>
    </xf>
    <xf numFmtId="0" fontId="0" fillId="0" borderId="0" xfId="0" applyBorder="1" applyAlignment="1" applyProtection="1">
      <alignment horizontal="distributed"/>
      <protection hidden="1"/>
    </xf>
    <xf numFmtId="0" fontId="0" fillId="0" borderId="6" xfId="0" applyBorder="1" applyAlignment="1" applyProtection="1">
      <alignment horizontal="center" textRotation="90"/>
      <protection hidden="1"/>
    </xf>
    <xf numFmtId="0" fontId="0" fillId="0" borderId="7" xfId="0" applyBorder="1" applyAlignment="1" applyProtection="1">
      <alignment horizontal="center" textRotation="90"/>
      <protection hidden="1"/>
    </xf>
    <xf numFmtId="0" fontId="0" fillId="0" borderId="16" xfId="0" applyBorder="1" applyAlignment="1" applyProtection="1">
      <alignment horizontal="center" textRotation="90"/>
      <protection hidden="1"/>
    </xf>
    <xf numFmtId="0" fontId="0" fillId="0" borderId="69" xfId="0" applyBorder="1" applyAlignment="1" applyProtection="1">
      <alignment horizontal="center" textRotation="90"/>
      <protection hidden="1"/>
    </xf>
    <xf numFmtId="0" fontId="0" fillId="0" borderId="44" xfId="0" applyBorder="1" applyAlignment="1" applyProtection="1">
      <alignment horizontal="center" textRotation="90"/>
      <protection hidden="1"/>
    </xf>
    <xf numFmtId="0" fontId="0" fillId="0" borderId="70" xfId="0" applyBorder="1" applyProtection="1">
      <protection hidden="1"/>
    </xf>
    <xf numFmtId="0" fontId="0" fillId="0" borderId="39" xfId="0" applyBorder="1" applyAlignment="1" applyProtection="1">
      <alignment horizontal="center" textRotation="90"/>
      <protection hidden="1"/>
    </xf>
    <xf numFmtId="0" fontId="0" fillId="0" borderId="50" xfId="0" applyFill="1" applyBorder="1" applyAlignment="1" applyProtection="1">
      <alignment horizontal="center" vertical="center"/>
      <protection hidden="1"/>
    </xf>
    <xf numFmtId="2" fontId="0" fillId="3" borderId="39" xfId="0" applyNumberFormat="1" applyFill="1" applyBorder="1" applyAlignment="1" applyProtection="1">
      <alignment horizontal="center" vertical="center"/>
      <protection hidden="1"/>
    </xf>
    <xf numFmtId="0" fontId="0" fillId="0" borderId="1" xfId="0" applyBorder="1" applyAlignment="1" applyProtection="1">
      <protection hidden="1"/>
    </xf>
    <xf numFmtId="0" fontId="0" fillId="0" borderId="71" xfId="0" applyBorder="1" applyAlignment="1" applyProtection="1">
      <protection hidden="1"/>
    </xf>
    <xf numFmtId="0" fontId="0" fillId="0" borderId="72" xfId="0" applyBorder="1" applyAlignment="1" applyProtection="1">
      <alignment horizontal="center" textRotation="90"/>
      <protection hidden="1"/>
    </xf>
    <xf numFmtId="0" fontId="0" fillId="3" borderId="72" xfId="0" applyFill="1" applyBorder="1" applyAlignment="1" applyProtection="1">
      <protection hidden="1"/>
    </xf>
    <xf numFmtId="2" fontId="0" fillId="3" borderId="73" xfId="0" applyNumberFormat="1" applyFill="1" applyBorder="1" applyAlignment="1" applyProtection="1">
      <protection hidden="1"/>
    </xf>
    <xf numFmtId="0" fontId="0" fillId="0" borderId="74" xfId="0" applyBorder="1" applyAlignment="1"/>
    <xf numFmtId="0" fontId="0" fillId="6" borderId="2" xfId="0" applyFill="1" applyBorder="1" applyProtection="1">
      <protection locked="0"/>
    </xf>
    <xf numFmtId="0" fontId="0" fillId="6" borderId="7" xfId="0" applyFill="1" applyBorder="1" applyProtection="1">
      <protection locked="0"/>
    </xf>
    <xf numFmtId="0" fontId="0" fillId="0" borderId="33" xfId="0" applyBorder="1" applyAlignment="1" applyProtection="1">
      <alignment horizontal="center" textRotation="90"/>
      <protection hidden="1"/>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42" xfId="0" applyBorder="1" applyProtection="1">
      <protection hidden="1"/>
    </xf>
    <xf numFmtId="0" fontId="0" fillId="0" borderId="44" xfId="0" applyBorder="1" applyProtection="1">
      <protection hidden="1"/>
    </xf>
    <xf numFmtId="0" fontId="0" fillId="5" borderId="62" xfId="0" applyFill="1" applyBorder="1" applyAlignment="1" applyProtection="1">
      <alignment horizontal="center"/>
      <protection hidden="1"/>
    </xf>
    <xf numFmtId="0" fontId="4" fillId="0" borderId="16" xfId="0" applyFont="1" applyBorder="1" applyAlignment="1" applyProtection="1">
      <alignment horizontal="center" textRotation="90"/>
      <protection hidden="1"/>
    </xf>
    <xf numFmtId="0" fontId="0" fillId="0" borderId="0" xfId="0"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0" fillId="3" borderId="39" xfId="0" applyFill="1" applyBorder="1" applyAlignment="1" applyProtection="1">
      <alignment horizontal="center" vertical="center"/>
      <protection hidden="1"/>
    </xf>
    <xf numFmtId="0" fontId="0" fillId="0" borderId="97"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103" xfId="0" applyBorder="1" applyAlignment="1" applyProtection="1">
      <protection hidden="1"/>
    </xf>
    <xf numFmtId="0" fontId="0" fillId="0" borderId="73" xfId="0" applyBorder="1" applyAlignment="1" applyProtection="1">
      <protection hidden="1"/>
    </xf>
    <xf numFmtId="0" fontId="0" fillId="0" borderId="104" xfId="0"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5" borderId="48" xfId="0" applyFill="1" applyBorder="1" applyAlignment="1" applyProtection="1">
      <alignment horizontal="center"/>
      <protection locked="0"/>
    </xf>
    <xf numFmtId="0" fontId="4" fillId="0" borderId="5" xfId="0" applyFont="1" applyBorder="1" applyAlignment="1" applyProtection="1">
      <alignment horizontal="center" textRotation="90"/>
      <protection hidden="1"/>
    </xf>
    <xf numFmtId="0" fontId="4" fillId="0" borderId="48" xfId="0" applyFont="1" applyBorder="1" applyAlignment="1" applyProtection="1">
      <alignment horizontal="center" vertical="center" wrapText="1"/>
      <protection hidden="1"/>
    </xf>
    <xf numFmtId="0" fontId="4" fillId="0" borderId="48" xfId="0" applyFont="1" applyBorder="1" applyAlignment="1" applyProtection="1">
      <alignment horizontal="center" textRotation="90"/>
      <protection hidden="1"/>
    </xf>
    <xf numFmtId="0" fontId="4" fillId="0" borderId="51" xfId="0" applyFont="1" applyBorder="1" applyAlignment="1" applyProtection="1">
      <alignment horizontal="center" textRotation="90"/>
      <protection hidden="1"/>
    </xf>
    <xf numFmtId="2" fontId="0" fillId="6" borderId="17" xfId="0" applyNumberFormat="1" applyFill="1" applyBorder="1" applyProtection="1">
      <protection hidden="1"/>
    </xf>
    <xf numFmtId="2" fontId="0" fillId="6" borderId="35" xfId="0" applyNumberFormat="1" applyFill="1" applyBorder="1" applyProtection="1">
      <protection hidden="1"/>
    </xf>
    <xf numFmtId="0" fontId="8" fillId="7" borderId="0" xfId="0" applyFont="1" applyFill="1" applyAlignment="1" applyProtection="1">
      <alignment horizontal="center" vertical="center"/>
      <protection hidden="1"/>
    </xf>
    <xf numFmtId="0" fontId="6" fillId="7" borderId="0" xfId="0" applyFont="1" applyFill="1" applyAlignment="1">
      <alignment horizontal="center" vertical="center" wrapText="1"/>
    </xf>
    <xf numFmtId="0" fontId="9" fillId="7" borderId="0" xfId="0" applyFont="1" applyFill="1" applyAlignment="1">
      <alignment horizontal="center" vertical="center"/>
    </xf>
    <xf numFmtId="0" fontId="0" fillId="0" borderId="19" xfId="0" applyBorder="1" applyAlignment="1" applyProtection="1">
      <alignment horizontal="center" textRotation="90"/>
      <protection hidden="1"/>
    </xf>
    <xf numFmtId="0" fontId="0" fillId="0" borderId="8"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0" fontId="4" fillId="0" borderId="33" xfId="0" applyFont="1" applyBorder="1" applyAlignment="1" applyProtection="1">
      <alignment horizontal="center" textRotation="90"/>
      <protection hidden="1"/>
    </xf>
    <xf numFmtId="0" fontId="0" fillId="0" borderId="91" xfId="0" applyFill="1" applyBorder="1" applyAlignment="1" applyProtection="1">
      <alignment horizontal="center" vertical="center"/>
      <protection hidden="1"/>
    </xf>
    <xf numFmtId="0" fontId="0" fillId="0" borderId="43" xfId="0" applyFill="1" applyBorder="1" applyAlignment="1" applyProtection="1">
      <alignment horizontal="center" vertical="center"/>
      <protection hidden="1"/>
    </xf>
    <xf numFmtId="0" fontId="0" fillId="0" borderId="7" xfId="0" applyBorder="1" applyAlignment="1" applyProtection="1">
      <alignment horizontal="center" textRotation="90"/>
    </xf>
    <xf numFmtId="0" fontId="0" fillId="9" borderId="7" xfId="0" applyFill="1" applyBorder="1" applyAlignment="1" applyProtection="1">
      <alignment horizontal="center" textRotation="90"/>
      <protection locked="0" hidden="1"/>
    </xf>
    <xf numFmtId="0" fontId="0" fillId="0" borderId="2" xfId="0" applyFill="1" applyBorder="1" applyProtection="1">
      <protection hidden="1"/>
    </xf>
    <xf numFmtId="0" fontId="4" fillId="0" borderId="2" xfId="0" applyFont="1" applyBorder="1" applyProtection="1">
      <protection locked="0"/>
    </xf>
    <xf numFmtId="0" fontId="4" fillId="0" borderId="7" xfId="0" applyFont="1" applyBorder="1" applyAlignment="1" applyProtection="1">
      <alignment horizontal="center" textRotation="90"/>
      <protection hidden="1"/>
    </xf>
    <xf numFmtId="0" fontId="0" fillId="0" borderId="44" xfId="0" applyFill="1" applyBorder="1" applyProtection="1">
      <protection hidden="1"/>
    </xf>
    <xf numFmtId="0" fontId="12" fillId="0" borderId="2" xfId="0" applyFont="1" applyBorder="1" applyProtection="1">
      <protection locked="0"/>
    </xf>
    <xf numFmtId="14" fontId="12" fillId="0" borderId="2" xfId="0" applyNumberFormat="1" applyFont="1" applyBorder="1" applyProtection="1">
      <protection locked="0"/>
    </xf>
    <xf numFmtId="0" fontId="12" fillId="0" borderId="0" xfId="0" applyFont="1"/>
    <xf numFmtId="0" fontId="4" fillId="0" borderId="3" xfId="0" applyFont="1" applyBorder="1" applyProtection="1">
      <protection locked="0"/>
    </xf>
    <xf numFmtId="0" fontId="4" fillId="5" borderId="2" xfId="0" applyFont="1" applyFill="1" applyBorder="1" applyProtection="1">
      <protection locked="0"/>
    </xf>
    <xf numFmtId="0" fontId="12" fillId="0" borderId="6" xfId="0" applyFont="1" applyBorder="1" applyAlignment="1" applyProtection="1">
      <alignment horizontal="center" textRotation="90"/>
      <protection hidden="1"/>
    </xf>
    <xf numFmtId="49" fontId="4" fillId="0" borderId="2" xfId="0" applyNumberFormat="1" applyFont="1" applyBorder="1" applyProtection="1">
      <protection locked="0"/>
    </xf>
    <xf numFmtId="0" fontId="12" fillId="0" borderId="3" xfId="0" applyFont="1" applyBorder="1" applyProtection="1">
      <protection locked="0"/>
    </xf>
    <xf numFmtId="0" fontId="12" fillId="5" borderId="2" xfId="0" applyFont="1" applyFill="1" applyBorder="1" applyProtection="1">
      <protection locked="0"/>
    </xf>
    <xf numFmtId="0" fontId="4" fillId="0" borderId="66" xfId="0" applyFont="1" applyBorder="1" applyAlignment="1" applyProtection="1">
      <alignment horizontal="distributed"/>
    </xf>
    <xf numFmtId="0" fontId="12" fillId="0" borderId="5" xfId="0" applyFont="1" applyBorder="1" applyAlignment="1" applyProtection="1">
      <alignment horizontal="center" textRotation="90"/>
    </xf>
    <xf numFmtId="0" fontId="0" fillId="0" borderId="5" xfId="0" applyBorder="1" applyAlignment="1" applyProtection="1">
      <alignment horizontal="center" textRotation="90"/>
    </xf>
    <xf numFmtId="0" fontId="12" fillId="9" borderId="7" xfId="0" applyFont="1" applyFill="1" applyBorder="1" applyAlignment="1" applyProtection="1">
      <alignment horizontal="center" textRotation="90"/>
      <protection locked="0"/>
    </xf>
    <xf numFmtId="0" fontId="4" fillId="9" borderId="7" xfId="0" applyFont="1" applyFill="1" applyBorder="1" applyAlignment="1" applyProtection="1">
      <alignment horizontal="center" textRotation="90"/>
      <protection locked="0" hidden="1"/>
    </xf>
    <xf numFmtId="0" fontId="15" fillId="0" borderId="0" xfId="1" applyFont="1" applyProtection="1"/>
    <xf numFmtId="0" fontId="0" fillId="11" borderId="2" xfId="0" applyFill="1" applyBorder="1" applyAlignment="1" applyProtection="1">
      <alignment horizontal="center" vertical="center" wrapText="1"/>
    </xf>
    <xf numFmtId="0" fontId="12" fillId="11" borderId="2" xfId="0" applyFont="1" applyFill="1" applyBorder="1" applyAlignment="1" applyProtection="1">
      <alignment horizontal="center" vertical="center" wrapText="1"/>
    </xf>
    <xf numFmtId="49" fontId="0" fillId="11" borderId="2" xfId="0" applyNumberFormat="1" applyFill="1" applyBorder="1" applyAlignment="1" applyProtection="1">
      <alignment horizontal="center" vertical="center" wrapText="1"/>
    </xf>
    <xf numFmtId="49" fontId="12" fillId="11" borderId="2" xfId="0" applyNumberFormat="1" applyFont="1" applyFill="1" applyBorder="1" applyAlignment="1" applyProtection="1">
      <alignment horizontal="center" vertical="center" wrapText="1"/>
    </xf>
    <xf numFmtId="0" fontId="0" fillId="11" borderId="2" xfId="0" applyFill="1" applyBorder="1" applyAlignment="1" applyProtection="1">
      <alignment horizontal="center" vertical="center"/>
    </xf>
    <xf numFmtId="0" fontId="14" fillId="11" borderId="2" xfId="0" applyFont="1" applyFill="1" applyBorder="1" applyAlignment="1" applyProtection="1">
      <alignment horizontal="center" vertical="center" wrapText="1"/>
    </xf>
    <xf numFmtId="0" fontId="0" fillId="11" borderId="2" xfId="0" applyFill="1" applyBorder="1" applyProtection="1"/>
    <xf numFmtId="0" fontId="0" fillId="0" borderId="14" xfId="0" applyFill="1" applyBorder="1" applyProtection="1">
      <protection hidden="1"/>
    </xf>
    <xf numFmtId="0" fontId="0" fillId="0" borderId="15" xfId="0" applyFill="1" applyBorder="1" applyProtection="1">
      <protection hidden="1"/>
    </xf>
    <xf numFmtId="0" fontId="0" fillId="0" borderId="4" xfId="0" applyFill="1" applyBorder="1" applyProtection="1">
      <protection hidden="1"/>
    </xf>
    <xf numFmtId="2" fontId="0" fillId="0" borderId="17" xfId="0" applyNumberFormat="1" applyFill="1" applyBorder="1" applyProtection="1">
      <protection hidden="1"/>
    </xf>
    <xf numFmtId="0" fontId="0" fillId="0" borderId="12" xfId="0" applyFill="1" applyBorder="1" applyProtection="1">
      <protection hidden="1"/>
    </xf>
    <xf numFmtId="0" fontId="0" fillId="0" borderId="16" xfId="0" applyFill="1" applyBorder="1" applyProtection="1">
      <protection hidden="1"/>
    </xf>
    <xf numFmtId="0" fontId="0" fillId="0" borderId="11" xfId="0" applyFill="1" applyBorder="1" applyProtection="1">
      <protection hidden="1"/>
    </xf>
    <xf numFmtId="0" fontId="0" fillId="0" borderId="18" xfId="0" applyFill="1" applyBorder="1" applyProtection="1">
      <protection hidden="1"/>
    </xf>
    <xf numFmtId="2" fontId="0" fillId="0" borderId="105" xfId="0" applyNumberFormat="1" applyFill="1" applyBorder="1" applyProtection="1">
      <protection hidden="1"/>
    </xf>
    <xf numFmtId="0" fontId="12" fillId="0" borderId="9" xfId="0" applyFont="1" applyBorder="1" applyProtection="1">
      <protection locked="0"/>
    </xf>
    <xf numFmtId="0" fontId="12" fillId="0" borderId="8" xfId="0" applyFont="1" applyBorder="1" applyProtection="1">
      <protection locked="0"/>
    </xf>
    <xf numFmtId="0" fontId="12" fillId="5" borderId="13" xfId="0" applyFont="1" applyFill="1" applyBorder="1" applyProtection="1">
      <protection locked="0"/>
    </xf>
    <xf numFmtId="0" fontId="12" fillId="5" borderId="11" xfId="0" applyFont="1" applyFill="1" applyBorder="1" applyProtection="1">
      <protection locked="0"/>
    </xf>
    <xf numFmtId="0" fontId="12" fillId="0" borderId="13" xfId="0" applyFont="1" applyBorder="1" applyProtection="1">
      <protection locked="0"/>
    </xf>
    <xf numFmtId="0" fontId="12" fillId="0" borderId="11" xfId="0" applyFont="1" applyFill="1" applyBorder="1" applyProtection="1">
      <protection locked="0"/>
    </xf>
    <xf numFmtId="0" fontId="12" fillId="0" borderId="11" xfId="0" applyFont="1" applyBorder="1" applyProtection="1">
      <protection locked="0"/>
    </xf>
    <xf numFmtId="0" fontId="13" fillId="0" borderId="44" xfId="0" applyFont="1" applyFill="1" applyBorder="1" applyProtection="1">
      <protection hidden="1"/>
    </xf>
    <xf numFmtId="0" fontId="0" fillId="0" borderId="0" xfId="0" applyAlignment="1"/>
    <xf numFmtId="0" fontId="0" fillId="0" borderId="3" xfId="0" applyBorder="1" applyAlignment="1" applyProtection="1">
      <alignment horizontal="center"/>
      <protection locked="0"/>
    </xf>
    <xf numFmtId="0" fontId="24" fillId="0" borderId="0" xfId="2" applyFont="1" applyBorder="1" applyAlignment="1" applyProtection="1"/>
    <xf numFmtId="0" fontId="19" fillId="0" borderId="0" xfId="0" applyFont="1" applyFill="1" applyBorder="1"/>
    <xf numFmtId="0" fontId="19" fillId="0" borderId="0" xfId="0" applyFont="1"/>
    <xf numFmtId="0" fontId="22" fillId="0" borderId="106" xfId="0" applyFont="1" applyFill="1" applyBorder="1" applyAlignment="1" applyProtection="1">
      <alignment horizontal="center" vertical="center"/>
      <protection locked="0"/>
    </xf>
    <xf numFmtId="0" fontId="29" fillId="0" borderId="0" xfId="0" applyFont="1" applyFill="1" applyBorder="1"/>
    <xf numFmtId="0" fontId="0" fillId="0" borderId="0" xfId="0"/>
    <xf numFmtId="0" fontId="0" fillId="0" borderId="0" xfId="0"/>
    <xf numFmtId="0" fontId="12" fillId="0" borderId="77" xfId="0" applyFont="1" applyBorder="1" applyProtection="1">
      <protection locked="0"/>
    </xf>
    <xf numFmtId="0" fontId="0" fillId="0" borderId="77" xfId="0" applyBorder="1" applyProtection="1">
      <protection locked="0"/>
    </xf>
    <xf numFmtId="0" fontId="0" fillId="11" borderId="2" xfId="0" applyFill="1" applyBorder="1" applyAlignment="1" applyProtection="1">
      <alignment horizontal="center"/>
    </xf>
    <xf numFmtId="0" fontId="0" fillId="0" borderId="15" xfId="0" applyBorder="1" applyAlignment="1" applyProtection="1">
      <alignment horizontal="center"/>
      <protection hidden="1"/>
    </xf>
    <xf numFmtId="0" fontId="0" fillId="5" borderId="17" xfId="0" applyFill="1"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0" applyFont="1" applyFill="1" applyBorder="1" applyProtection="1">
      <protection hidden="1"/>
    </xf>
    <xf numFmtId="0" fontId="0" fillId="0" borderId="20" xfId="0" applyBorder="1"/>
    <xf numFmtId="0" fontId="0" fillId="0" borderId="0" xfId="0" applyFill="1" applyBorder="1" applyProtection="1">
      <protection hidden="1"/>
    </xf>
    <xf numFmtId="0" fontId="0" fillId="0" borderId="1" xfId="0" applyFill="1" applyBorder="1" applyProtection="1">
      <protection hidden="1"/>
    </xf>
    <xf numFmtId="0" fontId="30" fillId="6" borderId="2" xfId="0" applyFont="1" applyFill="1" applyBorder="1" applyAlignment="1">
      <alignment horizontal="center" vertical="center"/>
    </xf>
    <xf numFmtId="0" fontId="19" fillId="6" borderId="10" xfId="0" applyFont="1" applyFill="1" applyBorder="1" applyAlignment="1">
      <alignment vertical="center"/>
    </xf>
    <xf numFmtId="0" fontId="19" fillId="6" borderId="2" xfId="0" applyFont="1" applyFill="1" applyBorder="1" applyAlignment="1">
      <alignment vertical="center"/>
    </xf>
    <xf numFmtId="0" fontId="0" fillId="0" borderId="0" xfId="0"/>
    <xf numFmtId="0" fontId="0" fillId="0" borderId="0" xfId="0" applyNumberFormat="1" applyAlignment="1">
      <alignment wrapText="1"/>
    </xf>
    <xf numFmtId="0" fontId="0" fillId="0" borderId="0" xfId="0" applyNumberFormat="1"/>
    <xf numFmtId="0" fontId="12" fillId="0" borderId="0" xfId="0" applyNumberFormat="1" applyFont="1"/>
    <xf numFmtId="0" fontId="0" fillId="0" borderId="108" xfId="0" applyBorder="1" applyProtection="1">
      <protection locked="0"/>
    </xf>
    <xf numFmtId="0" fontId="12" fillId="0" borderId="0" xfId="0" applyFont="1" applyBorder="1" applyProtection="1">
      <protection locked="0"/>
    </xf>
    <xf numFmtId="0" fontId="0" fillId="0" borderId="0" xfId="0" applyBorder="1" applyProtection="1">
      <protection locked="0"/>
    </xf>
    <xf numFmtId="0" fontId="12" fillId="0" borderId="0" xfId="0" applyFont="1" applyFill="1" applyBorder="1" applyProtection="1">
      <protection locked="0"/>
    </xf>
    <xf numFmtId="14" fontId="12" fillId="0" borderId="0" xfId="0" applyNumberFormat="1" applyFont="1" applyBorder="1" applyProtection="1">
      <protection locked="0"/>
    </xf>
    <xf numFmtId="0" fontId="12" fillId="0" borderId="108"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Protection="1"/>
    <xf numFmtId="0" fontId="0" fillId="0" borderId="2" xfId="0" applyBorder="1" applyProtection="1"/>
    <xf numFmtId="49" fontId="4" fillId="0" borderId="2" xfId="0" applyNumberFormat="1" applyFont="1" applyBorder="1" applyProtection="1"/>
    <xf numFmtId="0" fontId="4" fillId="0" borderId="2" xfId="0" applyNumberFormat="1" applyFont="1" applyBorder="1" applyProtection="1"/>
    <xf numFmtId="0" fontId="12" fillId="0" borderId="2" xfId="0" applyNumberFormat="1" applyFont="1" applyBorder="1" applyProtection="1"/>
    <xf numFmtId="49" fontId="4" fillId="0" borderId="44" xfId="0" applyNumberFormat="1" applyFont="1" applyBorder="1" applyProtection="1"/>
    <xf numFmtId="0" fontId="4" fillId="0" borderId="44" xfId="0" applyNumberFormat="1" applyFont="1" applyBorder="1" applyProtection="1"/>
    <xf numFmtId="0" fontId="12" fillId="0" borderId="44" xfId="0" applyNumberFormat="1" applyFont="1" applyBorder="1" applyProtection="1"/>
    <xf numFmtId="49" fontId="0" fillId="0" borderId="0" xfId="0" applyNumberFormat="1" applyProtection="1"/>
    <xf numFmtId="0" fontId="0" fillId="0" borderId="0" xfId="0" applyBorder="1" applyProtection="1"/>
    <xf numFmtId="49" fontId="4" fillId="0" borderId="11" xfId="0" applyNumberFormat="1" applyFont="1" applyBorder="1" applyProtection="1"/>
    <xf numFmtId="0" fontId="4" fillId="0" borderId="11" xfId="0" applyNumberFormat="1" applyFont="1" applyBorder="1" applyProtection="1"/>
    <xf numFmtId="0" fontId="12" fillId="0" borderId="11" xfId="0" applyNumberFormat="1" applyFont="1" applyBorder="1" applyProtection="1"/>
    <xf numFmtId="0" fontId="25"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0" fillId="0" borderId="0" xfId="0"/>
    <xf numFmtId="0" fontId="0" fillId="0" borderId="0" xfId="0" applyAlignment="1"/>
    <xf numFmtId="0" fontId="0" fillId="5" borderId="13" xfId="0" applyFill="1" applyBorder="1" applyAlignment="1" applyProtection="1">
      <alignment horizontal="left" vertical="center"/>
      <protection locked="0" hidden="1"/>
    </xf>
    <xf numFmtId="0" fontId="0" fillId="0" borderId="13" xfId="0" applyBorder="1" applyAlignment="1" applyProtection="1">
      <alignment horizontal="left" vertical="center"/>
      <protection locked="0" hidden="1"/>
    </xf>
    <xf numFmtId="0" fontId="4" fillId="5" borderId="7" xfId="0" applyFont="1" applyFill="1" applyBorder="1" applyAlignment="1" applyProtection="1">
      <alignment horizontal="left" vertical="center"/>
      <protection locked="0" hidden="1"/>
    </xf>
    <xf numFmtId="0" fontId="0" fillId="5" borderId="7" xfId="0" applyFill="1" applyBorder="1" applyAlignment="1" applyProtection="1">
      <alignment horizontal="left" vertical="center"/>
      <protection locked="0" hidden="1"/>
    </xf>
    <xf numFmtId="0" fontId="4" fillId="0" borderId="0" xfId="0" applyFont="1"/>
    <xf numFmtId="0" fontId="4" fillId="0" borderId="13" xfId="0" applyFont="1" applyBorder="1" applyAlignment="1" applyProtection="1">
      <alignment horizontal="left" vertical="center"/>
      <protection locked="0" hidden="1"/>
    </xf>
    <xf numFmtId="0" fontId="30" fillId="6" borderId="77" xfId="0" applyFont="1" applyFill="1" applyBorder="1" applyAlignment="1">
      <alignment horizontal="left" vertical="center"/>
    </xf>
    <xf numFmtId="0" fontId="29" fillId="0" borderId="106" xfId="0" applyFont="1" applyBorder="1" applyAlignment="1" applyProtection="1">
      <alignment horizontal="left" vertical="center"/>
      <protection locked="0"/>
    </xf>
    <xf numFmtId="49" fontId="29" fillId="0" borderId="106" xfId="0" applyNumberFormat="1" applyFont="1" applyBorder="1" applyAlignment="1" applyProtection="1">
      <alignment horizontal="left" vertical="center"/>
      <protection locked="0"/>
    </xf>
    <xf numFmtId="0" fontId="33" fillId="9" borderId="19" xfId="0" applyFont="1" applyFill="1" applyBorder="1" applyProtection="1">
      <protection hidden="1"/>
    </xf>
    <xf numFmtId="0" fontId="4" fillId="0" borderId="0" xfId="0" applyFont="1" applyProtection="1">
      <protection hidden="1"/>
    </xf>
    <xf numFmtId="0" fontId="34" fillId="0" borderId="0" xfId="0" applyFont="1" applyProtection="1">
      <protection hidden="1"/>
    </xf>
    <xf numFmtId="0" fontId="34" fillId="0" borderId="0" xfId="0" applyFont="1" applyAlignment="1" applyProtection="1">
      <protection hidden="1"/>
    </xf>
    <xf numFmtId="0" fontId="37" fillId="0" borderId="1" xfId="0" applyNumberFormat="1" applyFont="1" applyFill="1" applyBorder="1" applyAlignment="1" applyProtection="1">
      <alignment horizontal="right"/>
      <protection hidden="1"/>
    </xf>
    <xf numFmtId="0" fontId="37" fillId="0" borderId="1" xfId="0" applyFont="1" applyFill="1" applyBorder="1" applyAlignment="1" applyProtection="1">
      <alignment horizontal="right"/>
      <protection hidden="1"/>
    </xf>
    <xf numFmtId="0" fontId="12" fillId="5" borderId="13" xfId="0" applyFont="1" applyFill="1" applyBorder="1" applyAlignment="1" applyProtection="1">
      <alignment horizontal="left" vertical="center"/>
      <protection locked="0" hidden="1"/>
    </xf>
    <xf numFmtId="0" fontId="30" fillId="6" borderId="77" xfId="0" applyFont="1" applyFill="1" applyBorder="1" applyAlignment="1">
      <alignment horizontal="left" vertical="center" wrapText="1"/>
    </xf>
    <xf numFmtId="0" fontId="29" fillId="0" borderId="117" xfId="0" applyFont="1" applyBorder="1" applyProtection="1">
      <protection locked="0"/>
    </xf>
    <xf numFmtId="1" fontId="29" fillId="10" borderId="44" xfId="0" applyNumberFormat="1" applyFont="1" applyFill="1" applyBorder="1"/>
    <xf numFmtId="0" fontId="19" fillId="0" borderId="10" xfId="0" applyFont="1" applyBorder="1" applyAlignment="1">
      <alignment horizontal="center" vertical="center" wrapText="1"/>
    </xf>
    <xf numFmtId="0" fontId="29" fillId="0" borderId="6" xfId="0" applyNumberFormat="1" applyFont="1" applyFill="1" applyBorder="1" applyAlignment="1" applyProtection="1">
      <alignment horizontal="right"/>
    </xf>
    <xf numFmtId="49" fontId="0" fillId="0" borderId="0" xfId="0" applyNumberFormat="1" applyProtection="1">
      <protection locked="0"/>
    </xf>
    <xf numFmtId="0" fontId="0" fillId="0" borderId="0" xfId="0" applyProtection="1">
      <protection locked="0"/>
    </xf>
    <xf numFmtId="0" fontId="15" fillId="6" borderId="0" xfId="1" applyFont="1" applyFill="1" applyProtection="1"/>
    <xf numFmtId="0" fontId="44" fillId="0" borderId="0" xfId="3" applyFont="1" applyAlignment="1"/>
    <xf numFmtId="0" fontId="15" fillId="6" borderId="0" xfId="1" applyFont="1" applyFill="1" applyAlignment="1" applyProtection="1">
      <alignment horizontal="left"/>
    </xf>
    <xf numFmtId="49" fontId="15" fillId="6" borderId="0" xfId="1" applyNumberFormat="1" applyFont="1" applyFill="1" applyAlignment="1" applyProtection="1">
      <alignment horizontal="left"/>
    </xf>
    <xf numFmtId="0" fontId="12" fillId="0" borderId="0" xfId="3" applyFont="1" applyAlignment="1"/>
    <xf numFmtId="164" fontId="20" fillId="6" borderId="0" xfId="1" applyNumberFormat="1" applyFont="1" applyFill="1" applyProtection="1"/>
    <xf numFmtId="0" fontId="16" fillId="6" borderId="0" xfId="1" applyFont="1" applyFill="1" applyProtection="1"/>
    <xf numFmtId="0" fontId="18" fillId="6" borderId="0" xfId="1" applyFont="1" applyFill="1" applyAlignment="1" applyProtection="1">
      <alignment vertical="center"/>
    </xf>
    <xf numFmtId="0" fontId="3" fillId="0" borderId="0" xfId="2" applyFont="1" applyFill="1" applyBorder="1" applyAlignment="1" applyProtection="1">
      <alignment horizontal="center" vertical="center"/>
    </xf>
    <xf numFmtId="0" fontId="15" fillId="6" borderId="0" xfId="1" applyFont="1" applyFill="1" applyAlignment="1" applyProtection="1">
      <alignment horizontal="center" vertical="center"/>
    </xf>
    <xf numFmtId="164" fontId="15" fillId="6" borderId="0" xfId="1" applyNumberFormat="1" applyFont="1" applyFill="1" applyProtection="1"/>
    <xf numFmtId="0" fontId="15" fillId="12" borderId="0" xfId="1" applyFont="1" applyFill="1" applyProtection="1"/>
    <xf numFmtId="0" fontId="15" fillId="12" borderId="0" xfId="1" applyFont="1" applyFill="1" applyAlignment="1" applyProtection="1"/>
    <xf numFmtId="0" fontId="12" fillId="12" borderId="0" xfId="3" applyFill="1"/>
    <xf numFmtId="0" fontId="44" fillId="0" borderId="0" xfId="3" applyFont="1" applyAlignment="1">
      <alignment horizontal="left" vertical="top" wrapText="1"/>
    </xf>
    <xf numFmtId="0" fontId="15" fillId="12" borderId="0" xfId="1" applyFont="1" applyFill="1" applyAlignment="1" applyProtection="1">
      <alignment horizontal="left"/>
    </xf>
    <xf numFmtId="0" fontId="15" fillId="12" borderId="0" xfId="1" applyFont="1" applyFill="1" applyAlignment="1" applyProtection="1">
      <alignment horizontal="right"/>
    </xf>
    <xf numFmtId="164" fontId="20" fillId="12" borderId="0" xfId="1" applyNumberFormat="1" applyFont="1" applyFill="1" applyProtection="1"/>
    <xf numFmtId="0" fontId="16" fillId="12" borderId="0" xfId="1" applyFont="1" applyFill="1" applyProtection="1"/>
    <xf numFmtId="0" fontId="18" fillId="12" borderId="0" xfId="1" applyFont="1" applyFill="1" applyAlignment="1" applyProtection="1">
      <alignment vertical="center"/>
    </xf>
    <xf numFmtId="0" fontId="15" fillId="12" borderId="0" xfId="1" applyNumberFormat="1" applyFont="1" applyFill="1" applyAlignment="1" applyProtection="1">
      <alignment horizontal="center" vertical="center"/>
    </xf>
    <xf numFmtId="0" fontId="15" fillId="12" borderId="0" xfId="1" applyNumberFormat="1" applyFont="1" applyFill="1" applyProtection="1"/>
    <xf numFmtId="164" fontId="15" fillId="12" borderId="0" xfId="1" applyNumberFormat="1" applyFont="1" applyFill="1" applyAlignment="1" applyProtection="1"/>
    <xf numFmtId="0" fontId="16" fillId="12" borderId="0" xfId="1" applyFont="1" applyFill="1" applyAlignment="1" applyProtection="1">
      <alignment vertical="center"/>
    </xf>
    <xf numFmtId="0" fontId="15" fillId="12" borderId="0" xfId="1" applyFont="1" applyFill="1" applyAlignment="1" applyProtection="1">
      <alignment horizontal="center" vertical="center"/>
    </xf>
    <xf numFmtId="0" fontId="15" fillId="12" borderId="0" xfId="1" applyFont="1" applyFill="1" applyAlignment="1" applyProtection="1">
      <alignment horizontal="center"/>
    </xf>
    <xf numFmtId="0" fontId="12" fillId="12" borderId="0" xfId="3" applyFill="1" applyProtection="1"/>
    <xf numFmtId="49" fontId="15" fillId="12" borderId="0" xfId="1" applyNumberFormat="1" applyFont="1" applyFill="1" applyAlignment="1" applyProtection="1">
      <alignment horizontal="left"/>
    </xf>
    <xf numFmtId="164" fontId="20" fillId="12" borderId="0" xfId="1" applyNumberFormat="1" applyFont="1" applyFill="1" applyAlignment="1" applyProtection="1"/>
    <xf numFmtId="0" fontId="16" fillId="12" borderId="0" xfId="1" applyFont="1" applyFill="1" applyAlignment="1" applyProtection="1"/>
    <xf numFmtId="0" fontId="21" fillId="12" borderId="0" xfId="1" applyFont="1" applyFill="1" applyAlignment="1" applyProtection="1">
      <alignment horizontal="center" textRotation="90" wrapText="1"/>
    </xf>
    <xf numFmtId="0" fontId="12" fillId="12" borderId="0" xfId="3" applyFill="1" applyAlignment="1" applyProtection="1">
      <alignment horizontal="center" textRotation="90" wrapText="1"/>
    </xf>
    <xf numFmtId="0" fontId="15" fillId="12" borderId="0" xfId="1" applyNumberFormat="1" applyFont="1" applyFill="1" applyAlignment="1" applyProtection="1"/>
    <xf numFmtId="0" fontId="16" fillId="12" borderId="0" xfId="1" applyNumberFormat="1" applyFont="1" applyFill="1" applyAlignment="1" applyProtection="1">
      <alignment vertical="center"/>
    </xf>
    <xf numFmtId="164" fontId="12" fillId="12" borderId="0" xfId="3" applyNumberFormat="1" applyFill="1" applyAlignment="1" applyProtection="1"/>
    <xf numFmtId="0" fontId="18" fillId="6" borderId="0" xfId="1" applyFont="1" applyFill="1" applyProtection="1"/>
    <xf numFmtId="0" fontId="15" fillId="6" borderId="0" xfId="1" applyNumberFormat="1" applyFont="1" applyFill="1" applyAlignment="1" applyProtection="1">
      <alignment horizontal="center"/>
    </xf>
    <xf numFmtId="0" fontId="15" fillId="6" borderId="0" xfId="1" applyFont="1" applyFill="1" applyAlignment="1" applyProtection="1">
      <alignment horizontal="center" vertical="top"/>
    </xf>
    <xf numFmtId="0" fontId="21" fillId="6" borderId="0" xfId="1" applyFont="1" applyFill="1" applyProtection="1"/>
    <xf numFmtId="0" fontId="15" fillId="6" borderId="0" xfId="1" applyFont="1" applyFill="1" applyAlignment="1" applyProtection="1">
      <alignment horizontal="center"/>
    </xf>
    <xf numFmtId="2" fontId="15" fillId="6" borderId="0" xfId="1" applyNumberFormat="1" applyFont="1" applyFill="1" applyAlignment="1" applyProtection="1">
      <alignment horizontal="center"/>
    </xf>
    <xf numFmtId="0" fontId="15" fillId="0" borderId="0" xfId="1" applyFont="1" applyFill="1" applyProtection="1"/>
    <xf numFmtId="0" fontId="24" fillId="0" borderId="0" xfId="2" applyFont="1" applyFill="1" applyBorder="1" applyAlignment="1" applyProtection="1"/>
    <xf numFmtId="0" fontId="51" fillId="6" borderId="0" xfId="1" applyFont="1" applyFill="1" applyAlignment="1" applyProtection="1">
      <alignment horizontal="center"/>
    </xf>
    <xf numFmtId="0" fontId="52" fillId="6" borderId="0" xfId="0" applyFont="1" applyFill="1" applyAlignment="1" applyProtection="1"/>
    <xf numFmtId="0" fontId="0" fillId="13" borderId="53" xfId="0" applyFill="1" applyBorder="1" applyAlignment="1" applyProtection="1">
      <alignment horizontal="center" vertical="center"/>
      <protection hidden="1"/>
    </xf>
    <xf numFmtId="0" fontId="0" fillId="13" borderId="0" xfId="0" applyFill="1" applyAlignment="1" applyProtection="1">
      <alignment horizontal="distributed"/>
      <protection hidden="1"/>
    </xf>
    <xf numFmtId="0" fontId="0" fillId="13" borderId="58" xfId="0" applyFill="1" applyBorder="1" applyAlignment="1" applyProtection="1">
      <alignment horizontal="distributed" textRotation="90"/>
      <protection hidden="1"/>
    </xf>
    <xf numFmtId="0" fontId="0" fillId="13" borderId="55" xfId="0" applyFill="1" applyBorder="1" applyAlignment="1" applyProtection="1">
      <alignment horizontal="distributed" textRotation="90"/>
      <protection hidden="1"/>
    </xf>
    <xf numFmtId="0" fontId="0" fillId="13" borderId="56" xfId="0" applyFill="1" applyBorder="1" applyAlignment="1" applyProtection="1">
      <alignment horizontal="distributed" textRotation="90"/>
      <protection hidden="1"/>
    </xf>
    <xf numFmtId="0" fontId="0" fillId="13" borderId="59" xfId="0" applyFill="1" applyBorder="1" applyAlignment="1" applyProtection="1">
      <alignment horizontal="center"/>
      <protection hidden="1"/>
    </xf>
    <xf numFmtId="0" fontId="0" fillId="13" borderId="60" xfId="0" applyFill="1" applyBorder="1" applyAlignment="1" applyProtection="1">
      <alignment horizontal="center"/>
      <protection hidden="1"/>
    </xf>
    <xf numFmtId="0" fontId="0" fillId="13" borderId="64" xfId="0" applyFill="1" applyBorder="1" applyAlignment="1" applyProtection="1">
      <alignment horizontal="center"/>
      <protection hidden="1"/>
    </xf>
    <xf numFmtId="0" fontId="0" fillId="13" borderId="65" xfId="0" applyFill="1" applyBorder="1" applyAlignment="1" applyProtection="1">
      <alignment horizontal="center"/>
      <protection hidden="1"/>
    </xf>
    <xf numFmtId="0" fontId="0" fillId="13" borderId="63" xfId="0" applyFill="1" applyBorder="1" applyAlignment="1" applyProtection="1">
      <alignment horizontal="center"/>
      <protection hidden="1"/>
    </xf>
    <xf numFmtId="0" fontId="0" fillId="13" borderId="85" xfId="0" applyFill="1" applyBorder="1" applyAlignment="1" applyProtection="1">
      <alignment horizontal="distributed"/>
      <protection hidden="1"/>
    </xf>
    <xf numFmtId="0" fontId="0" fillId="11" borderId="55" xfId="0" applyFill="1" applyBorder="1" applyAlignment="1" applyProtection="1">
      <alignment horizontal="distributed" textRotation="90"/>
      <protection hidden="1"/>
    </xf>
    <xf numFmtId="0" fontId="0" fillId="11" borderId="57" xfId="0" applyFill="1" applyBorder="1" applyAlignment="1" applyProtection="1">
      <alignment horizontal="distributed" textRotation="90"/>
      <protection hidden="1"/>
    </xf>
    <xf numFmtId="0" fontId="0" fillId="11" borderId="62" xfId="0" applyFill="1" applyBorder="1" applyAlignment="1" applyProtection="1">
      <alignment horizontal="center"/>
      <protection hidden="1"/>
    </xf>
    <xf numFmtId="0" fontId="0" fillId="11" borderId="63" xfId="0" applyFill="1" applyBorder="1" applyAlignment="1" applyProtection="1">
      <alignment horizontal="center"/>
      <protection hidden="1"/>
    </xf>
    <xf numFmtId="0" fontId="0" fillId="13" borderId="66" xfId="0" applyFill="1" applyBorder="1" applyAlignment="1" applyProtection="1">
      <alignment horizontal="center" vertical="center"/>
    </xf>
    <xf numFmtId="0" fontId="0" fillId="11" borderId="66" xfId="0" applyFill="1" applyBorder="1" applyAlignment="1" applyProtection="1">
      <alignment horizontal="center" vertical="center"/>
    </xf>
    <xf numFmtId="0" fontId="0" fillId="14" borderId="66" xfId="0" applyFill="1" applyBorder="1" applyAlignment="1" applyProtection="1">
      <alignment horizontal="center" vertical="center"/>
    </xf>
    <xf numFmtId="0" fontId="0" fillId="6" borderId="66" xfId="0" applyFill="1" applyBorder="1" applyAlignment="1" applyProtection="1">
      <alignment horizontal="center" vertical="center"/>
    </xf>
    <xf numFmtId="49" fontId="12" fillId="0" borderId="2" xfId="0" applyNumberFormat="1" applyFont="1" applyFill="1" applyBorder="1" applyProtection="1">
      <protection locked="0"/>
    </xf>
    <xf numFmtId="49" fontId="12" fillId="0" borderId="2" xfId="0" applyNumberFormat="1" applyFont="1" applyBorder="1" applyProtection="1">
      <protection locked="0"/>
    </xf>
    <xf numFmtId="49" fontId="0" fillId="0" borderId="11" xfId="0" applyNumberFormat="1" applyBorder="1" applyProtection="1">
      <protection locked="0"/>
    </xf>
    <xf numFmtId="0" fontId="12" fillId="0" borderId="43" xfId="0" applyFont="1" applyBorder="1" applyAlignment="1" applyProtection="1">
      <alignment horizontal="center" textRotation="90"/>
      <protection locked="0"/>
    </xf>
    <xf numFmtId="0" fontId="0" fillId="0" borderId="43" xfId="0" applyBorder="1" applyAlignment="1" applyProtection="1">
      <alignment horizontal="center" textRotation="90"/>
      <protection locked="0"/>
    </xf>
    <xf numFmtId="0" fontId="15" fillId="8" borderId="0" xfId="1" applyFont="1" applyFill="1" applyProtection="1"/>
    <xf numFmtId="0" fontId="38" fillId="0" borderId="0" xfId="0" applyFont="1" applyAlignment="1"/>
    <xf numFmtId="0" fontId="23" fillId="0" borderId="0" xfId="2" applyAlignment="1" applyProtection="1"/>
    <xf numFmtId="0" fontId="0" fillId="0" borderId="0" xfId="0" applyAlignment="1"/>
    <xf numFmtId="0" fontId="2" fillId="0" borderId="44" xfId="0" applyFont="1" applyBorder="1" applyAlignment="1">
      <alignment horizontal="right"/>
    </xf>
    <xf numFmtId="0" fontId="26" fillId="0" borderId="44" xfId="0" applyFont="1" applyBorder="1" applyAlignment="1">
      <alignment horizontal="right"/>
    </xf>
    <xf numFmtId="0" fontId="30" fillId="6" borderId="107" xfId="0" applyFont="1" applyFill="1" applyBorder="1" applyAlignment="1">
      <alignment horizontal="center" vertical="center" wrapText="1"/>
    </xf>
    <xf numFmtId="0" fontId="30" fillId="6" borderId="97" xfId="0" applyFont="1" applyFill="1" applyBorder="1" applyAlignment="1">
      <alignment wrapText="1"/>
    </xf>
    <xf numFmtId="0" fontId="32" fillId="0" borderId="0" xfId="0" applyFont="1" applyAlignment="1">
      <alignment horizontal="left" vertical="center" wrapText="1"/>
    </xf>
    <xf numFmtId="0" fontId="19" fillId="0" borderId="118" xfId="0" applyFont="1" applyFill="1" applyBorder="1" applyAlignment="1" applyProtection="1">
      <alignment horizontal="center" vertical="center"/>
      <protection locked="0"/>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0" fontId="19" fillId="6" borderId="2" xfId="0" applyFont="1" applyFill="1" applyBorder="1" applyAlignment="1">
      <alignment vertical="center"/>
    </xf>
    <xf numFmtId="0" fontId="27" fillId="0" borderId="109" xfId="0" applyFont="1" applyBorder="1" applyAlignment="1">
      <alignment horizontal="center" vertical="center" wrapText="1"/>
    </xf>
    <xf numFmtId="0" fontId="19" fillId="0" borderId="74" xfId="0" applyFont="1" applyBorder="1" applyAlignment="1"/>
    <xf numFmtId="0" fontId="19" fillId="0" borderId="110" xfId="0" applyFont="1" applyBorder="1" applyAlignment="1"/>
    <xf numFmtId="0" fontId="19" fillId="0" borderId="111" xfId="0" applyFont="1" applyBorder="1" applyAlignment="1"/>
    <xf numFmtId="0" fontId="19" fillId="0" borderId="0" xfId="0" applyFont="1" applyBorder="1" applyAlignment="1"/>
    <xf numFmtId="0" fontId="19" fillId="0" borderId="68" xfId="0" applyFont="1" applyBorder="1" applyAlignment="1"/>
    <xf numFmtId="0" fontId="19" fillId="0" borderId="112" xfId="0" applyFont="1" applyBorder="1" applyAlignment="1"/>
    <xf numFmtId="0" fontId="19" fillId="0" borderId="67" xfId="0" applyFont="1" applyBorder="1" applyAlignment="1"/>
    <xf numFmtId="0" fontId="19" fillId="0" borderId="113" xfId="0" applyFont="1" applyBorder="1" applyAlignment="1"/>
    <xf numFmtId="0" fontId="29" fillId="0" borderId="115" xfId="0" applyFont="1" applyFill="1" applyBorder="1" applyAlignment="1" applyProtection="1">
      <alignment horizontal="center" vertical="center"/>
      <protection locked="0"/>
    </xf>
    <xf numFmtId="0" fontId="0" fillId="0" borderId="116" xfId="0" applyBorder="1" applyAlignment="1" applyProtection="1">
      <alignment horizontal="center" vertical="center"/>
      <protection locked="0"/>
    </xf>
    <xf numFmtId="0" fontId="30" fillId="6" borderId="42" xfId="0" applyFont="1" applyFill="1" applyBorder="1" applyAlignment="1">
      <alignment horizontal="center" wrapText="1"/>
    </xf>
    <xf numFmtId="0" fontId="30" fillId="6" borderId="114" xfId="0" applyFont="1" applyFill="1" applyBorder="1" applyAlignment="1">
      <alignment horizontal="center" wrapText="1"/>
    </xf>
    <xf numFmtId="0" fontId="0" fillId="0" borderId="108" xfId="0" applyBorder="1" applyAlignment="1">
      <alignment horizontal="center" wrapText="1"/>
    </xf>
    <xf numFmtId="0" fontId="0" fillId="0" borderId="68" xfId="0" applyBorder="1" applyAlignment="1">
      <alignment horizontal="center" wrapText="1"/>
    </xf>
    <xf numFmtId="0" fontId="57" fillId="0" borderId="1" xfId="0" applyFont="1" applyBorder="1" applyAlignment="1"/>
    <xf numFmtId="0" fontId="12" fillId="0" borderId="1" xfId="0" applyFont="1" applyBorder="1" applyAlignment="1"/>
    <xf numFmtId="0" fontId="12" fillId="0" borderId="96" xfId="0" applyFont="1" applyBorder="1" applyAlignment="1"/>
    <xf numFmtId="0" fontId="6" fillId="7" borderId="26" xfId="0" applyFont="1" applyFill="1" applyBorder="1" applyAlignment="1" applyProtection="1">
      <alignment horizontal="center"/>
      <protection hidden="1"/>
    </xf>
    <xf numFmtId="0" fontId="6" fillId="7" borderId="27" xfId="0" applyFont="1" applyFill="1" applyBorder="1" applyAlignment="1">
      <alignment horizontal="center"/>
    </xf>
    <xf numFmtId="0" fontId="0" fillId="0" borderId="15"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9" xfId="0" applyBorder="1" applyAlignment="1" applyProtection="1">
      <alignment horizontal="center"/>
      <protection hidden="1"/>
    </xf>
    <xf numFmtId="0" fontId="0" fillId="0" borderId="8" xfId="0" applyBorder="1" applyAlignment="1" applyProtection="1">
      <alignment horizontal="center"/>
      <protection hidden="1"/>
    </xf>
    <xf numFmtId="0" fontId="0" fillId="0" borderId="4" xfId="0" applyBorder="1" applyAlignment="1" applyProtection="1">
      <alignment horizontal="center"/>
      <protection hidden="1"/>
    </xf>
    <xf numFmtId="0" fontId="0" fillId="0" borderId="15" xfId="0" applyBorder="1" applyAlignment="1" applyProtection="1">
      <alignment horizontal="center" textRotation="90"/>
      <protection hidden="1"/>
    </xf>
    <xf numFmtId="0" fontId="0" fillId="0" borderId="43" xfId="0" applyBorder="1" applyAlignment="1" applyProtection="1">
      <alignment horizontal="center" textRotation="90"/>
      <protection hidden="1"/>
    </xf>
    <xf numFmtId="0" fontId="0" fillId="0" borderId="4" xfId="0" applyFill="1" applyBorder="1" applyAlignment="1" applyProtection="1">
      <alignment horizontal="center" textRotation="90"/>
      <protection hidden="1"/>
    </xf>
    <xf numFmtId="0" fontId="0" fillId="0" borderId="16" xfId="0" applyFill="1" applyBorder="1" applyAlignment="1" applyProtection="1">
      <alignment horizontal="center" textRotation="90"/>
      <protection hidden="1"/>
    </xf>
    <xf numFmtId="0" fontId="31" fillId="8" borderId="26" xfId="0" applyNumberFormat="1" applyFont="1" applyFill="1" applyBorder="1" applyAlignment="1" applyProtection="1">
      <alignment horizontal="center"/>
      <protection hidden="1"/>
    </xf>
    <xf numFmtId="0" fontId="31" fillId="8" borderId="27" xfId="0" applyNumberFormat="1" applyFont="1" applyFill="1" applyBorder="1" applyAlignment="1" applyProtection="1">
      <alignment horizontal="center"/>
      <protection hidden="1"/>
    </xf>
    <xf numFmtId="0" fontId="31" fillId="8" borderId="26" xfId="0" applyFont="1" applyFill="1" applyBorder="1" applyAlignment="1" applyProtection="1">
      <alignment horizontal="center"/>
      <protection hidden="1"/>
    </xf>
    <xf numFmtId="0" fontId="31" fillId="8" borderId="8" xfId="0" applyFont="1" applyFill="1" applyBorder="1" applyAlignment="1" applyProtection="1">
      <alignment horizontal="center"/>
      <protection hidden="1"/>
    </xf>
    <xf numFmtId="0" fontId="7" fillId="7" borderId="67" xfId="0" applyFont="1" applyFill="1" applyBorder="1" applyAlignment="1" applyProtection="1">
      <alignment horizontal="center" vertical="center"/>
      <protection hidden="1"/>
    </xf>
    <xf numFmtId="0" fontId="7" fillId="7" borderId="67" xfId="0" applyFont="1" applyFill="1" applyBorder="1" applyAlignment="1">
      <alignment horizontal="center" vertical="center"/>
    </xf>
    <xf numFmtId="0" fontId="0" fillId="5" borderId="85" xfId="0" applyFill="1" applyBorder="1" applyAlignment="1" applyProtection="1">
      <alignment horizontal="center" vertical="center"/>
      <protection hidden="1"/>
    </xf>
    <xf numFmtId="0" fontId="0" fillId="5" borderId="53" xfId="0" applyFill="1" applyBorder="1" applyAlignment="1" applyProtection="1">
      <alignment horizontal="center" vertical="center"/>
      <protection hidden="1"/>
    </xf>
    <xf numFmtId="0" fontId="0" fillId="5" borderId="86" xfId="0" applyFill="1" applyBorder="1" applyAlignment="1" applyProtection="1">
      <alignment horizontal="center" vertical="center"/>
      <protection hidden="1"/>
    </xf>
    <xf numFmtId="0" fontId="0" fillId="2" borderId="87" xfId="0" applyFill="1" applyBorder="1" applyAlignment="1" applyProtection="1">
      <alignment horizontal="center" vertical="center"/>
      <protection hidden="1"/>
    </xf>
    <xf numFmtId="0" fontId="0" fillId="2" borderId="88" xfId="0" applyFill="1" applyBorder="1" applyAlignment="1" applyProtection="1">
      <alignment horizontal="center" vertical="center"/>
      <protection hidden="1"/>
    </xf>
    <xf numFmtId="0" fontId="0" fillId="2" borderId="89" xfId="0" applyFill="1" applyBorder="1" applyAlignment="1" applyProtection="1">
      <alignment horizontal="center" vertical="center"/>
      <protection hidden="1"/>
    </xf>
    <xf numFmtId="0" fontId="0" fillId="13" borderId="53" xfId="0" applyFill="1" applyBorder="1" applyAlignment="1" applyProtection="1">
      <alignment horizontal="center" vertical="center"/>
      <protection hidden="1"/>
    </xf>
    <xf numFmtId="0" fontId="0" fillId="13" borderId="86" xfId="0" applyFill="1" applyBorder="1" applyAlignment="1" applyProtection="1">
      <alignment horizontal="center" vertical="center"/>
      <protection hidden="1"/>
    </xf>
    <xf numFmtId="0" fontId="3" fillId="13" borderId="77" xfId="0" applyFont="1" applyFill="1" applyBorder="1" applyAlignment="1" applyProtection="1">
      <alignment horizontal="center" vertical="center"/>
      <protection hidden="1"/>
    </xf>
    <xf numFmtId="0" fontId="3" fillId="13" borderId="82" xfId="0" applyFont="1" applyFill="1" applyBorder="1" applyAlignment="1" applyProtection="1">
      <alignment horizontal="center" vertical="center"/>
      <protection hidden="1"/>
    </xf>
    <xf numFmtId="0" fontId="0" fillId="5" borderId="78" xfId="0" applyFill="1" applyBorder="1" applyAlignment="1" applyProtection="1">
      <alignment horizontal="center" textRotation="90"/>
      <protection hidden="1"/>
    </xf>
    <xf numFmtId="0" fontId="0" fillId="5" borderId="79" xfId="0" applyFill="1" applyBorder="1" applyAlignment="1" applyProtection="1">
      <alignment horizontal="center" textRotation="90"/>
      <protection hidden="1"/>
    </xf>
    <xf numFmtId="0" fontId="0" fillId="5" borderId="6" xfId="0" applyFill="1" applyBorder="1" applyAlignment="1" applyProtection="1">
      <alignment horizontal="center" textRotation="90"/>
      <protection hidden="1"/>
    </xf>
    <xf numFmtId="0" fontId="0" fillId="5" borderId="60" xfId="0" applyFill="1" applyBorder="1" applyAlignment="1" applyProtection="1">
      <alignment horizontal="center" textRotation="90"/>
      <protection hidden="1"/>
    </xf>
    <xf numFmtId="0" fontId="0" fillId="5" borderId="80" xfId="0" applyFill="1" applyBorder="1" applyAlignment="1" applyProtection="1">
      <alignment horizontal="center" textRotation="90"/>
      <protection hidden="1"/>
    </xf>
    <xf numFmtId="0" fontId="0" fillId="5" borderId="61" xfId="0" applyFill="1" applyBorder="1" applyAlignment="1" applyProtection="1">
      <alignment horizontal="center" textRotation="90"/>
      <protection hidden="1"/>
    </xf>
    <xf numFmtId="0" fontId="0" fillId="2" borderId="81" xfId="0"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2" xfId="0" applyFill="1" applyBorder="1" applyAlignment="1" applyProtection="1">
      <alignment horizontal="center" vertical="center" wrapText="1"/>
      <protection hidden="1"/>
    </xf>
    <xf numFmtId="0" fontId="3" fillId="2" borderId="2" xfId="0" applyFont="1" applyFill="1" applyBorder="1" applyAlignment="1" applyProtection="1">
      <alignment horizontal="distributed" vertical="center" wrapText="1"/>
      <protection hidden="1"/>
    </xf>
    <xf numFmtId="0" fontId="3" fillId="2" borderId="83" xfId="0" applyFont="1" applyFill="1" applyBorder="1" applyAlignment="1" applyProtection="1">
      <alignment horizontal="distributed" vertical="center"/>
      <protection hidden="1"/>
    </xf>
    <xf numFmtId="0" fontId="0" fillId="11" borderId="84" xfId="0" applyFill="1" applyBorder="1" applyAlignment="1" applyProtection="1">
      <alignment horizontal="center" vertical="center"/>
      <protection hidden="1"/>
    </xf>
    <xf numFmtId="0" fontId="0" fillId="11" borderId="82" xfId="0" applyFill="1" applyBorder="1" applyAlignment="1" applyProtection="1">
      <alignment horizontal="center" vertical="center"/>
      <protection hidden="1"/>
    </xf>
    <xf numFmtId="0" fontId="0" fillId="13" borderId="13" xfId="0" applyFill="1" applyBorder="1" applyAlignment="1" applyProtection="1">
      <alignment horizontal="center" vertical="center" wrapText="1"/>
      <protection hidden="1"/>
    </xf>
    <xf numFmtId="0" fontId="0" fillId="13" borderId="2" xfId="0" applyFill="1" applyBorder="1" applyAlignment="1" applyProtection="1">
      <alignment horizontal="center" vertical="center"/>
      <protection hidden="1"/>
    </xf>
    <xf numFmtId="0" fontId="0" fillId="13" borderId="77" xfId="0" applyFill="1" applyBorder="1" applyAlignment="1" applyProtection="1">
      <alignment horizontal="center" vertical="center" wrapText="1"/>
      <protection hidden="1"/>
    </xf>
    <xf numFmtId="0" fontId="11" fillId="8" borderId="67" xfId="0" quotePrefix="1" applyFont="1" applyFill="1" applyBorder="1" applyAlignment="1" applyProtection="1">
      <alignment horizontal="center" vertical="center"/>
      <protection hidden="1"/>
    </xf>
    <xf numFmtId="0" fontId="11" fillId="8" borderId="67" xfId="0" applyFont="1" applyFill="1" applyBorder="1" applyAlignment="1" applyProtection="1">
      <alignment horizontal="center" vertical="center"/>
      <protection hidden="1"/>
    </xf>
    <xf numFmtId="0" fontId="36" fillId="0" borderId="0" xfId="0" applyFont="1" applyAlignment="1" applyProtection="1">
      <alignment horizontal="center"/>
      <protection hidden="1"/>
    </xf>
    <xf numFmtId="0" fontId="0" fillId="0" borderId="76" xfId="0" applyBorder="1" applyAlignment="1" applyProtection="1">
      <alignment horizontal="center"/>
      <protection hidden="1"/>
    </xf>
    <xf numFmtId="0" fontId="0" fillId="0" borderId="65" xfId="0" applyBorder="1" applyAlignment="1" applyProtection="1">
      <alignment horizontal="center"/>
      <protection hidden="1"/>
    </xf>
    <xf numFmtId="0" fontId="0" fillId="0" borderId="75" xfId="0" applyBorder="1" applyAlignment="1" applyProtection="1">
      <alignment horizontal="center"/>
      <protection hidden="1"/>
    </xf>
    <xf numFmtId="0" fontId="5" fillId="0" borderId="0" xfId="0" applyFont="1" applyAlignment="1" applyProtection="1">
      <alignment horizontal="center" vertical="center"/>
      <protection hidden="1"/>
    </xf>
    <xf numFmtId="0" fontId="0" fillId="0" borderId="77" xfId="0" applyBorder="1" applyProtection="1">
      <protection hidden="1"/>
    </xf>
    <xf numFmtId="0" fontId="0" fillId="0" borderId="11" xfId="0" applyBorder="1" applyProtection="1">
      <protection hidden="1"/>
    </xf>
    <xf numFmtId="0" fontId="0" fillId="0" borderId="29" xfId="0" applyBorder="1" applyProtection="1">
      <protection hidden="1"/>
    </xf>
    <xf numFmtId="0" fontId="0" fillId="0" borderId="42" xfId="0" applyBorder="1" applyProtection="1">
      <protection hidden="1"/>
    </xf>
    <xf numFmtId="0" fontId="0" fillId="0" borderId="44" xfId="0" applyBorder="1" applyProtection="1">
      <protection hidden="1"/>
    </xf>
    <xf numFmtId="0" fontId="0" fillId="0" borderId="99" xfId="0" applyBorder="1" applyProtection="1">
      <protection hidden="1"/>
    </xf>
    <xf numFmtId="0" fontId="3" fillId="3" borderId="19" xfId="0" applyFont="1" applyFill="1" applyBorder="1" applyAlignment="1" applyProtection="1">
      <alignment horizontal="left"/>
      <protection hidden="1"/>
    </xf>
    <xf numFmtId="0" fontId="3" fillId="3" borderId="22" xfId="0" applyFont="1" applyFill="1" applyBorder="1" applyAlignment="1" applyProtection="1">
      <alignment horizontal="left"/>
      <protection hidden="1"/>
    </xf>
    <xf numFmtId="0" fontId="0" fillId="3" borderId="45" xfId="0" applyFill="1" applyBorder="1" applyProtection="1">
      <protection hidden="1"/>
    </xf>
    <xf numFmtId="0" fontId="0" fillId="3" borderId="23" xfId="0" applyFill="1" applyBorder="1" applyProtection="1">
      <protection hidden="1"/>
    </xf>
    <xf numFmtId="0" fontId="0" fillId="3" borderId="49" xfId="0" applyFill="1" applyBorder="1" applyProtection="1">
      <protection hidden="1"/>
    </xf>
    <xf numFmtId="0" fontId="35" fillId="0" borderId="20" xfId="0" applyFont="1" applyBorder="1" applyAlignment="1" applyProtection="1">
      <alignment horizontal="center" vertical="center"/>
      <protection hidden="1"/>
    </xf>
    <xf numFmtId="0" fontId="3" fillId="0" borderId="45" xfId="0" applyFont="1" applyBorder="1" applyProtection="1">
      <protection hidden="1"/>
    </xf>
    <xf numFmtId="0" fontId="3" fillId="0" borderId="23" xfId="0" applyFont="1" applyBorder="1" applyProtection="1">
      <protection hidden="1"/>
    </xf>
    <xf numFmtId="0" fontId="3" fillId="0" borderId="49" xfId="0" applyFont="1" applyBorder="1" applyProtection="1">
      <protection hidden="1"/>
    </xf>
    <xf numFmtId="0" fontId="0" fillId="0" borderId="97" xfId="0" applyBorder="1" applyProtection="1">
      <protection hidden="1"/>
    </xf>
    <xf numFmtId="0" fontId="0" fillId="0" borderId="98" xfId="0" applyBorder="1" applyProtection="1">
      <protection hidden="1"/>
    </xf>
    <xf numFmtId="0" fontId="0" fillId="0" borderId="34" xfId="0" applyBorder="1" applyProtection="1">
      <protection hidden="1"/>
    </xf>
    <xf numFmtId="0" fontId="11" fillId="8" borderId="20" xfId="0" applyFont="1" applyFill="1" applyBorder="1" applyAlignment="1" applyProtection="1">
      <alignment horizontal="center" vertical="center"/>
      <protection hidden="1"/>
    </xf>
    <xf numFmtId="0" fontId="0" fillId="0" borderId="20" xfId="0" applyBorder="1" applyAlignment="1">
      <alignment horizontal="center"/>
    </xf>
    <xf numFmtId="0" fontId="7" fillId="7" borderId="20" xfId="0" applyFont="1" applyFill="1" applyBorder="1" applyAlignment="1" applyProtection="1">
      <alignment horizontal="center" vertical="center"/>
      <protection hidden="1"/>
    </xf>
    <xf numFmtId="0" fontId="10" fillId="7" borderId="20" xfId="0" applyFont="1" applyFill="1" applyBorder="1" applyAlignment="1" applyProtection="1">
      <alignment horizontal="center" vertical="center"/>
      <protection hidden="1"/>
    </xf>
    <xf numFmtId="0" fontId="0" fillId="0" borderId="91" xfId="0" applyBorder="1" applyAlignment="1">
      <alignment horizontal="center" vertical="center"/>
    </xf>
    <xf numFmtId="0" fontId="0" fillId="0" borderId="10" xfId="0" applyBorder="1" applyAlignment="1">
      <alignment horizontal="center" vertical="center"/>
    </xf>
    <xf numFmtId="0" fontId="0" fillId="0" borderId="97" xfId="0" applyBorder="1" applyAlignment="1">
      <alignment horizontal="center" vertical="center"/>
    </xf>
    <xf numFmtId="0" fontId="0" fillId="0" borderId="85" xfId="0" applyBorder="1" applyAlignment="1">
      <alignment horizontal="center" vertical="center"/>
    </xf>
    <xf numFmtId="0" fontId="0" fillId="0" borderId="53" xfId="0" applyBorder="1" applyAlignment="1">
      <alignment horizontal="center" vertical="center"/>
    </xf>
    <xf numFmtId="0" fontId="0" fillId="0" borderId="86"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77" xfId="0" applyBorder="1" applyAlignment="1">
      <alignment horizontal="center" vertical="center"/>
    </xf>
    <xf numFmtId="0" fontId="0" fillId="0" borderId="84" xfId="0" applyBorder="1" applyAlignment="1">
      <alignment horizontal="center" vertical="center"/>
    </xf>
    <xf numFmtId="0" fontId="0" fillId="0" borderId="11" xfId="0" applyBorder="1" applyAlignment="1">
      <alignment horizontal="center" vertical="center"/>
    </xf>
    <xf numFmtId="0" fontId="0" fillId="0" borderId="8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76" xfId="0" applyBorder="1" applyAlignment="1">
      <alignment horizontal="center" vertical="center" wrapText="1"/>
    </xf>
    <xf numFmtId="0" fontId="0" fillId="0" borderId="65"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xf>
    <xf numFmtId="0" fontId="0" fillId="0" borderId="65" xfId="0" applyBorder="1" applyAlignment="1">
      <alignment horizontal="center" vertical="center"/>
    </xf>
    <xf numFmtId="0" fontId="0" fillId="0" borderId="75" xfId="0" applyBorder="1" applyAlignment="1">
      <alignment horizontal="center" vertical="center"/>
    </xf>
    <xf numFmtId="0" fontId="0" fillId="0" borderId="90" xfId="0" applyBorder="1" applyAlignment="1">
      <alignment horizontal="center" vertical="center" wrapText="1"/>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93" xfId="0" applyBorder="1" applyAlignment="1">
      <alignment horizontal="center" vertical="center" wrapText="1"/>
    </xf>
    <xf numFmtId="0" fontId="0" fillId="0" borderId="92" xfId="0" applyBorder="1" applyAlignment="1">
      <alignment horizontal="center" vertical="center"/>
    </xf>
    <xf numFmtId="0" fontId="0" fillId="0" borderId="81" xfId="0" applyBorder="1" applyAlignment="1">
      <alignment horizontal="center" vertical="center"/>
    </xf>
    <xf numFmtId="0" fontId="0" fillId="0" borderId="83" xfId="0" applyBorder="1" applyAlignment="1">
      <alignment horizontal="center" vertical="center"/>
    </xf>
    <xf numFmtId="0" fontId="0" fillId="0" borderId="58" xfId="0" applyBorder="1" applyAlignment="1">
      <alignment horizontal="center" vertical="center"/>
    </xf>
    <xf numFmtId="0" fontId="0" fillId="0" borderId="56" xfId="0" applyBorder="1" applyAlignment="1">
      <alignment horizontal="center" vertical="center"/>
    </xf>
    <xf numFmtId="0" fontId="0" fillId="0" borderId="52" xfId="0" applyBorder="1" applyAlignment="1">
      <alignment horizontal="center" vertical="center"/>
    </xf>
    <xf numFmtId="0" fontId="0" fillId="0" borderId="41" xfId="0" applyBorder="1" applyAlignment="1">
      <alignment horizontal="center" vertical="center"/>
    </xf>
    <xf numFmtId="0" fontId="0" fillId="0" borderId="94" xfId="0" applyBorder="1" applyAlignment="1">
      <alignment horizontal="center" vertical="center"/>
    </xf>
    <xf numFmtId="0" fontId="0" fillId="0" borderId="62" xfId="0" applyBorder="1" applyAlignment="1">
      <alignment horizontal="center" vertical="center" wrapText="1"/>
    </xf>
    <xf numFmtId="0" fontId="0" fillId="0" borderId="95"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3" fillId="3" borderId="19" xfId="0" applyFont="1" applyFill="1" applyBorder="1" applyAlignment="1" applyProtection="1">
      <alignment horizontal="left" vertical="center"/>
      <protection hidden="1"/>
    </xf>
    <xf numFmtId="0" fontId="3" fillId="3" borderId="49" xfId="0" applyFont="1" applyFill="1" applyBorder="1" applyAlignment="1" applyProtection="1">
      <alignment horizontal="left" vertical="center"/>
      <protection hidden="1"/>
    </xf>
    <xf numFmtId="0" fontId="3" fillId="3" borderId="70" xfId="0" applyFont="1" applyFill="1" applyBorder="1" applyAlignment="1" applyProtection="1">
      <alignment horizontal="left" vertical="center"/>
      <protection hidden="1"/>
    </xf>
    <xf numFmtId="0" fontId="3" fillId="3" borderId="96" xfId="0" applyFont="1" applyFill="1" applyBorder="1" applyAlignment="1" applyProtection="1">
      <alignment horizontal="left" vertical="center"/>
      <protection hidden="1"/>
    </xf>
    <xf numFmtId="0" fontId="0" fillId="0" borderId="70" xfId="0" applyBorder="1" applyAlignment="1" applyProtection="1">
      <alignment horizontal="center" vertical="center" wrapText="1"/>
      <protection hidden="1"/>
    </xf>
    <xf numFmtId="0" fontId="0" fillId="0" borderId="96" xfId="0" applyBorder="1" applyAlignment="1" applyProtection="1">
      <alignment horizontal="center" vertical="center" wrapText="1"/>
      <protection hidden="1"/>
    </xf>
    <xf numFmtId="0" fontId="0" fillId="0" borderId="109" xfId="0" applyBorder="1" applyAlignment="1">
      <alignment horizontal="center" vertical="center" wrapText="1"/>
    </xf>
    <xf numFmtId="0" fontId="0" fillId="0" borderId="110" xfId="0" applyBorder="1"/>
    <xf numFmtId="0" fontId="0" fillId="0" borderId="111" xfId="0" applyBorder="1"/>
    <xf numFmtId="0" fontId="0" fillId="0" borderId="68" xfId="0" applyBorder="1"/>
    <xf numFmtId="0" fontId="0" fillId="0" borderId="112" xfId="0" applyBorder="1"/>
    <xf numFmtId="0" fontId="0" fillId="0" borderId="113" xfId="0" applyBorder="1"/>
    <xf numFmtId="0" fontId="0" fillId="0" borderId="75" xfId="0" applyBorder="1"/>
    <xf numFmtId="0" fontId="11" fillId="8" borderId="20" xfId="0" applyFont="1" applyFill="1" applyBorder="1" applyAlignment="1">
      <alignment horizontal="center" vertical="center"/>
    </xf>
    <xf numFmtId="0" fontId="15" fillId="6" borderId="0" xfId="1" applyFont="1" applyFill="1" applyAlignment="1" applyProtection="1"/>
    <xf numFmtId="164" fontId="21" fillId="6" borderId="0" xfId="1" applyNumberFormat="1" applyFont="1" applyFill="1" applyAlignment="1" applyProtection="1"/>
    <xf numFmtId="0" fontId="21" fillId="6" borderId="0" xfId="1" applyFont="1" applyFill="1" applyAlignment="1" applyProtection="1"/>
    <xf numFmtId="0" fontId="21" fillId="6" borderId="0" xfId="1" applyFont="1" applyFill="1" applyAlignment="1" applyProtection="1">
      <alignment horizontal="left"/>
    </xf>
    <xf numFmtId="0" fontId="15" fillId="6" borderId="0" xfId="1" applyFont="1" applyFill="1" applyAlignment="1" applyProtection="1">
      <alignment horizontal="center"/>
    </xf>
    <xf numFmtId="164" fontId="15" fillId="6" borderId="0" xfId="1" applyNumberFormat="1" applyFont="1" applyFill="1" applyAlignment="1" applyProtection="1"/>
    <xf numFmtId="0" fontId="21" fillId="0" borderId="0" xfId="1" applyFont="1" applyFill="1" applyAlignment="1" applyProtection="1">
      <alignment horizontal="center" textRotation="90" wrapText="1"/>
      <protection locked="0"/>
    </xf>
    <xf numFmtId="0" fontId="21" fillId="6" borderId="0" xfId="1" applyNumberFormat="1" applyFont="1" applyFill="1" applyAlignment="1" applyProtection="1"/>
    <xf numFmtId="0" fontId="16" fillId="0" borderId="0" xfId="1" applyFont="1" applyAlignment="1" applyProtection="1">
      <alignment horizontal="left" vertical="top" wrapText="1"/>
    </xf>
    <xf numFmtId="0" fontId="12" fillId="0" borderId="0" xfId="0" applyFont="1" applyAlignment="1">
      <alignment horizontal="left" vertical="top" wrapText="1"/>
    </xf>
    <xf numFmtId="0" fontId="39" fillId="0" borderId="0" xfId="1" applyFont="1" applyAlignment="1" applyProtection="1">
      <alignment horizontal="left" vertical="top" textRotation="90"/>
    </xf>
    <xf numFmtId="0" fontId="40" fillId="0" borderId="0" xfId="1" applyFont="1" applyAlignment="1" applyProtection="1">
      <alignment horizontal="center" vertical="center"/>
    </xf>
    <xf numFmtId="0" fontId="17" fillId="6" borderId="0" xfId="1" applyFont="1" applyFill="1" applyAlignment="1" applyProtection="1">
      <alignment horizontal="left"/>
    </xf>
    <xf numFmtId="49" fontId="15" fillId="6" borderId="0" xfId="1" applyNumberFormat="1" applyFont="1" applyFill="1" applyAlignment="1" applyProtection="1">
      <alignment horizontal="right"/>
    </xf>
    <xf numFmtId="0" fontId="19" fillId="6" borderId="0" xfId="0" applyFont="1" applyFill="1" applyAlignment="1" applyProtection="1">
      <alignment horizontal="right"/>
    </xf>
    <xf numFmtId="0" fontId="15" fillId="6" borderId="0" xfId="1" applyFont="1" applyFill="1" applyAlignment="1" applyProtection="1">
      <alignment horizontal="right"/>
    </xf>
    <xf numFmtId="0" fontId="16" fillId="6" borderId="0" xfId="1" applyFont="1" applyFill="1" applyAlignment="1" applyProtection="1"/>
    <xf numFmtId="0" fontId="54" fillId="0" borderId="0" xfId="0" applyFont="1" applyFill="1" applyAlignment="1" applyProtection="1">
      <alignment horizontal="center"/>
      <protection locked="0"/>
    </xf>
    <xf numFmtId="0" fontId="16" fillId="12" borderId="0" xfId="1" applyFont="1" applyFill="1" applyAlignment="1" applyProtection="1">
      <alignment vertical="center"/>
    </xf>
    <xf numFmtId="164" fontId="16" fillId="12" borderId="0" xfId="1" applyNumberFormat="1" applyFont="1" applyFill="1" applyAlignment="1" applyProtection="1">
      <alignment vertical="center"/>
    </xf>
    <xf numFmtId="164" fontId="12" fillId="12" borderId="0" xfId="3" applyNumberFormat="1" applyFont="1" applyFill="1" applyAlignment="1">
      <alignment vertical="center"/>
    </xf>
    <xf numFmtId="0" fontId="4" fillId="12" borderId="0" xfId="3" applyFont="1" applyFill="1" applyAlignment="1">
      <alignment vertical="center"/>
    </xf>
    <xf numFmtId="164" fontId="15" fillId="12" borderId="0" xfId="1" applyNumberFormat="1" applyFont="1" applyFill="1" applyAlignment="1" applyProtection="1"/>
    <xf numFmtId="164" fontId="12" fillId="12" borderId="0" xfId="3" applyNumberFormat="1" applyFill="1" applyAlignment="1"/>
    <xf numFmtId="0" fontId="47" fillId="0" borderId="0" xfId="3" applyFont="1" applyFill="1" applyAlignment="1" applyProtection="1">
      <alignment horizontal="center"/>
      <protection locked="0"/>
    </xf>
    <xf numFmtId="0" fontId="48" fillId="0" borderId="0" xfId="3" applyFont="1" applyAlignment="1"/>
    <xf numFmtId="0" fontId="15" fillId="12" borderId="0" xfId="1" applyFont="1" applyFill="1" applyAlignment="1" applyProtection="1">
      <alignment horizontal="center"/>
    </xf>
    <xf numFmtId="0" fontId="15" fillId="12" borderId="0" xfId="1" applyFont="1" applyFill="1" applyAlignment="1" applyProtection="1">
      <alignment horizontal="right"/>
    </xf>
    <xf numFmtId="0" fontId="12" fillId="0" borderId="0" xfId="3" applyAlignment="1">
      <alignment horizontal="right"/>
    </xf>
    <xf numFmtId="0" fontId="49" fillId="12" borderId="0" xfId="3" applyFont="1" applyFill="1" applyAlignment="1">
      <alignment horizontal="center"/>
    </xf>
    <xf numFmtId="0" fontId="21" fillId="12" borderId="0" xfId="1" applyFont="1" applyFill="1" applyAlignment="1" applyProtection="1">
      <alignment horizontal="center" textRotation="90" wrapText="1"/>
      <protection locked="0"/>
    </xf>
    <xf numFmtId="0" fontId="12" fillId="12" borderId="0" xfId="3" applyFill="1" applyAlignment="1" applyProtection="1">
      <alignment horizontal="center" textRotation="90" wrapText="1"/>
      <protection locked="0"/>
    </xf>
    <xf numFmtId="0" fontId="16" fillId="12" borderId="0" xfId="1" applyNumberFormat="1" applyFont="1" applyFill="1" applyAlignment="1" applyProtection="1">
      <alignment vertical="center"/>
    </xf>
    <xf numFmtId="0" fontId="39" fillId="0" borderId="0" xfId="1" applyFont="1" applyAlignment="1" applyProtection="1">
      <alignment horizontal="center" vertical="top" textRotation="90"/>
    </xf>
    <xf numFmtId="0" fontId="40" fillId="0" borderId="0" xfId="1" applyFont="1" applyAlignment="1" applyProtection="1">
      <alignment horizontal="center" vertical="center" wrapText="1"/>
    </xf>
    <xf numFmtId="0" fontId="41" fillId="0" borderId="0" xfId="1" applyFont="1" applyAlignment="1" applyProtection="1">
      <alignment horizontal="left" vertical="top" wrapText="1"/>
    </xf>
    <xf numFmtId="0" fontId="12" fillId="0" borderId="0" xfId="3" applyAlignment="1">
      <alignment horizontal="left" vertical="top" wrapText="1"/>
    </xf>
    <xf numFmtId="0" fontId="17" fillId="12" borderId="0" xfId="1" applyFont="1" applyFill="1" applyAlignment="1" applyProtection="1">
      <alignment horizontal="left"/>
    </xf>
    <xf numFmtId="49" fontId="15" fillId="12" borderId="0" xfId="1" applyNumberFormat="1" applyFont="1" applyFill="1" applyAlignment="1" applyProtection="1">
      <alignment horizontal="right"/>
    </xf>
    <xf numFmtId="0" fontId="19" fillId="12" borderId="0" xfId="3" applyNumberFormat="1" applyFont="1" applyFill="1" applyAlignment="1" applyProtection="1">
      <alignment horizontal="right"/>
    </xf>
    <xf numFmtId="0" fontId="45" fillId="12" borderId="0" xfId="1" applyFont="1" applyFill="1" applyAlignment="1" applyProtection="1">
      <alignment horizontal="left"/>
    </xf>
    <xf numFmtId="0" fontId="46" fillId="0" borderId="0" xfId="3" applyFont="1" applyAlignment="1">
      <alignment horizontal="left"/>
    </xf>
    <xf numFmtId="0" fontId="15" fillId="12" borderId="0" xfId="1" applyFont="1" applyFill="1" applyAlignment="1" applyProtection="1">
      <alignment horizontal="right" vertical="center"/>
    </xf>
    <xf numFmtId="0" fontId="16" fillId="12" borderId="0" xfId="1" applyFont="1" applyFill="1" applyAlignment="1" applyProtection="1"/>
    <xf numFmtId="0" fontId="48" fillId="0" borderId="0" xfId="3" applyFont="1" applyAlignment="1" applyProtection="1">
      <protection locked="0"/>
    </xf>
    <xf numFmtId="0" fontId="12" fillId="0" borderId="0" xfId="3" applyAlignment="1">
      <alignment horizontal="center"/>
    </xf>
    <xf numFmtId="0" fontId="15" fillId="12" borderId="0" xfId="1" applyFont="1" applyFill="1" applyAlignment="1" applyProtection="1">
      <alignment horizontal="left"/>
    </xf>
    <xf numFmtId="0" fontId="50" fillId="0" borderId="0" xfId="1" applyFont="1" applyAlignment="1" applyProtection="1"/>
    <xf numFmtId="0" fontId="17" fillId="12" borderId="0" xfId="1" applyFont="1" applyFill="1" applyAlignment="1" applyProtection="1">
      <alignment horizontal="center" vertical="center"/>
    </xf>
    <xf numFmtId="0" fontId="15" fillId="12" borderId="0" xfId="1" applyFont="1" applyFill="1" applyAlignment="1" applyProtection="1">
      <alignment horizontal="center" vertical="center"/>
    </xf>
    <xf numFmtId="0" fontId="15" fillId="12" borderId="0" xfId="1" applyNumberFormat="1" applyFont="1" applyFill="1" applyAlignment="1" applyProtection="1">
      <alignment horizontal="center" vertical="center"/>
    </xf>
    <xf numFmtId="0" fontId="19" fillId="12" borderId="0" xfId="3" applyNumberFormat="1" applyFont="1" applyFill="1" applyAlignment="1" applyProtection="1">
      <alignment horizontal="center" vertical="center"/>
    </xf>
    <xf numFmtId="0" fontId="12" fillId="0" borderId="0" xfId="3" applyNumberFormat="1" applyAlignment="1" applyProtection="1">
      <alignment horizontal="center" vertical="center"/>
    </xf>
    <xf numFmtId="49" fontId="15" fillId="12" borderId="0" xfId="1" applyNumberFormat="1" applyFont="1" applyFill="1" applyAlignment="1" applyProtection="1">
      <alignment horizontal="right" vertical="center"/>
    </xf>
    <xf numFmtId="0" fontId="15" fillId="12" borderId="0" xfId="1" applyNumberFormat="1" applyFont="1" applyFill="1" applyAlignment="1" applyProtection="1">
      <alignment horizontal="right" vertical="center"/>
    </xf>
    <xf numFmtId="0" fontId="60" fillId="0" borderId="0" xfId="0" applyFont="1" applyAlignment="1"/>
  </cellXfs>
  <cellStyles count="4">
    <cellStyle name="Hyperlink" xfId="2" builtinId="8"/>
    <cellStyle name="Normal" xfId="0" builtinId="0"/>
    <cellStyle name="Normal 2" xfId="1"/>
    <cellStyle name="Normal 3" xfId="3"/>
  </cellStyles>
  <dxfs count="0"/>
  <tableStyles count="0" defaultTableStyle="TableStyleMedium9" defaultPivotStyle="PivotStyleLight16"/>
  <colors>
    <mruColors>
      <color rgb="FFFFFF99"/>
      <color rgb="FFCCFFCC"/>
      <color rgb="FFFF2121"/>
      <color rgb="FFFB3631"/>
      <color rgb="FFFF5050"/>
      <color rgb="FFFFFFCC"/>
      <color rgb="FFFFB9BB"/>
      <color rgb="FFFF7D80"/>
      <color rgb="FF00FF99"/>
      <color rgb="FFBF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osmomcilonastasijevic.edu.rs/"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7</xdr:row>
      <xdr:rowOff>57150</xdr:rowOff>
    </xdr:from>
    <xdr:to>
      <xdr:col>4</xdr:col>
      <xdr:colOff>409575</xdr:colOff>
      <xdr:row>9</xdr:row>
      <xdr:rowOff>304800</xdr:rowOff>
    </xdr:to>
    <xdr:pic>
      <xdr:nvPicPr>
        <xdr:cNvPr id="2" name="Picture 1" descr="druga.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3609975" y="1381125"/>
          <a:ext cx="752475" cy="752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455840</xdr:colOff>
      <xdr:row>6</xdr:row>
      <xdr:rowOff>54429</xdr:rowOff>
    </xdr:from>
    <xdr:ext cx="184731" cy="264560"/>
    <xdr:sp macro="" textlink="">
      <xdr:nvSpPr>
        <xdr:cNvPr id="2" name="TextBox 1"/>
        <xdr:cNvSpPr txBox="1"/>
      </xdr:nvSpPr>
      <xdr:spPr>
        <a:xfrm>
          <a:off x="3189515" y="2178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455840</xdr:colOff>
      <xdr:row>6</xdr:row>
      <xdr:rowOff>54429</xdr:rowOff>
    </xdr:from>
    <xdr:ext cx="184731" cy="264560"/>
    <xdr:sp macro="" textlink="">
      <xdr:nvSpPr>
        <xdr:cNvPr id="11" name="TextBox 10"/>
        <xdr:cNvSpPr txBox="1"/>
      </xdr:nvSpPr>
      <xdr:spPr>
        <a:xfrm>
          <a:off x="2911929" y="1959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455840</xdr:colOff>
      <xdr:row>6</xdr:row>
      <xdr:rowOff>54429</xdr:rowOff>
    </xdr:from>
    <xdr:ext cx="184731" cy="264560"/>
    <xdr:sp macro="" textlink="">
      <xdr:nvSpPr>
        <xdr:cNvPr id="2" name="TextBox 1"/>
        <xdr:cNvSpPr txBox="1"/>
      </xdr:nvSpPr>
      <xdr:spPr>
        <a:xfrm>
          <a:off x="3094265" y="2264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455840</xdr:colOff>
      <xdr:row>6</xdr:row>
      <xdr:rowOff>54429</xdr:rowOff>
    </xdr:from>
    <xdr:ext cx="184731" cy="264560"/>
    <xdr:sp macro="" textlink="">
      <xdr:nvSpPr>
        <xdr:cNvPr id="2" name="TextBox 1"/>
        <xdr:cNvSpPr txBox="1"/>
      </xdr:nvSpPr>
      <xdr:spPr>
        <a:xfrm>
          <a:off x="3094265" y="24071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TI/Tabela%20uspeha%20Odeljenjskog%20veca%20VI-VIII%20-%20sa%20stampanjem%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ela%20uspeha%20Odeljenjskog%20veca%20VI-VIII%20-%20sa%20vladanjem%2001.06.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даци о школи"/>
      <sheetName val="Оцене"/>
      <sheetName val="Подаци о ученицима"/>
      <sheetName val="Изостанци"/>
      <sheetName val="Општи успех"/>
      <sheetName val="По предметима"/>
      <sheetName val="Сведочанство-разред"/>
      <sheetName val="Уверење-завршни испит"/>
      <sheetName val="Сведочанство-завршена ОШ"/>
    </sheetNames>
    <sheetDataSet>
      <sheetData sheetId="0">
        <row r="6">
          <cell r="B6">
            <v>2017</v>
          </cell>
        </row>
        <row r="19">
          <cell r="A19" t="str">
            <v>&lt;184</v>
          </cell>
        </row>
        <row r="20">
          <cell r="A20" t="str">
            <v>&lt;164</v>
          </cell>
        </row>
        <row r="21">
          <cell r="A21" t="str">
            <v>&lt;348</v>
          </cell>
        </row>
        <row r="22">
          <cell r="A22" t="str">
            <v>&lt;197</v>
          </cell>
        </row>
        <row r="23">
          <cell r="A23" t="str">
            <v>&lt;176</v>
          </cell>
        </row>
        <row r="24">
          <cell r="A24" t="str">
            <v>&lt;373</v>
          </cell>
        </row>
        <row r="25">
          <cell r="A25" t="str">
            <v>&lt;190</v>
          </cell>
        </row>
        <row r="26">
          <cell r="A26" t="str">
            <v>&lt;170</v>
          </cell>
        </row>
        <row r="27">
          <cell r="A27" t="str">
            <v>&lt;360</v>
          </cell>
        </row>
      </sheetData>
      <sheetData sheetId="1">
        <row r="2">
          <cell r="E2" t="str">
            <v xml:space="preserve">Енглески </v>
          </cell>
        </row>
        <row r="110">
          <cell r="B110" t="str">
            <v>6. разред</v>
          </cell>
          <cell r="C110" t="str">
            <v>Информатика и рачунарство</v>
          </cell>
          <cell r="O110" t="str">
            <v>Грађанско васпитање</v>
          </cell>
          <cell r="Z110" t="str">
            <v>спорт</v>
          </cell>
          <cell r="AA110" t="str">
            <v>истиче се</v>
          </cell>
        </row>
        <row r="111">
          <cell r="B111" t="str">
            <v>7. разред</v>
          </cell>
          <cell r="C111" t="str">
            <v>Домаћинство</v>
          </cell>
          <cell r="O111" t="str">
            <v>Верска настава</v>
          </cell>
          <cell r="Z111" t="str">
            <v>фудбал</v>
          </cell>
          <cell r="AA111" t="str">
            <v>добар</v>
          </cell>
        </row>
        <row r="112">
          <cell r="B112" t="str">
            <v>8. разред</v>
          </cell>
          <cell r="C112" t="str">
            <v>Цртање, сликање и вајање</v>
          </cell>
          <cell r="Z112" t="str">
            <v>кошарка</v>
          </cell>
          <cell r="AA112" t="str">
            <v>задовољава</v>
          </cell>
        </row>
        <row r="113">
          <cell r="C113" t="str">
            <v>Хор и оркестар</v>
          </cell>
          <cell r="Z113" t="str">
            <v>одбојка</v>
          </cell>
        </row>
        <row r="114">
          <cell r="C114" t="str">
            <v>Шах</v>
          </cell>
          <cell r="Z114" t="str">
            <v>рукомет</v>
          </cell>
        </row>
        <row r="115">
          <cell r="C115" t="str">
            <v>Свакодневни живот у прошлости</v>
          </cell>
          <cell r="Z115" t="str">
            <v>стони тенис</v>
          </cell>
        </row>
      </sheetData>
      <sheetData sheetId="2">
        <row r="2">
          <cell r="B2" t="str">
            <v>Баралић Марко</v>
          </cell>
        </row>
        <row r="3">
          <cell r="B3" t="str">
            <v>Видојевић Вељко</v>
          </cell>
        </row>
        <row r="4">
          <cell r="B4" t="str">
            <v>Вујановић Вељко</v>
          </cell>
        </row>
        <row r="5">
          <cell r="B5" t="str">
            <v>Драгићевић Марко</v>
          </cell>
        </row>
        <row r="6">
          <cell r="B6" t="str">
            <v>Ђурђевић Исидора</v>
          </cell>
        </row>
        <row r="7">
          <cell r="B7" t="str">
            <v>Јоксић Вељко</v>
          </cell>
        </row>
        <row r="8">
          <cell r="B8" t="str">
            <v>Ковачевић Павле</v>
          </cell>
        </row>
        <row r="9">
          <cell r="B9" t="str">
            <v>Ковачевић Теодора</v>
          </cell>
        </row>
        <row r="10">
          <cell r="B10" t="str">
            <v>Крсмановић Страхиња</v>
          </cell>
        </row>
        <row r="11">
          <cell r="B11" t="str">
            <v>Лазаревић Јована</v>
          </cell>
        </row>
        <row r="12">
          <cell r="B12" t="str">
            <v>Луковић Сара</v>
          </cell>
        </row>
        <row r="13">
          <cell r="B13" t="str">
            <v>Марјановић Сања</v>
          </cell>
        </row>
        <row r="14">
          <cell r="B14" t="str">
            <v>Марковић Ивона</v>
          </cell>
        </row>
        <row r="15">
          <cell r="B15" t="str">
            <v>Мићовић Милош</v>
          </cell>
        </row>
        <row r="16">
          <cell r="B16" t="str">
            <v>Мишовић Славко</v>
          </cell>
        </row>
        <row r="17">
          <cell r="B17" t="str">
            <v>Недељковић Ања</v>
          </cell>
        </row>
        <row r="18">
          <cell r="B18" t="str">
            <v>Несторовић Мина</v>
          </cell>
        </row>
        <row r="19">
          <cell r="B19" t="str">
            <v>Петковић Данило</v>
          </cell>
        </row>
        <row r="20">
          <cell r="B20" t="str">
            <v>Петровић Немања</v>
          </cell>
        </row>
        <row r="21">
          <cell r="B21" t="str">
            <v>Петровић Никола</v>
          </cell>
        </row>
        <row r="22">
          <cell r="B22" t="str">
            <v>Рајић Лука</v>
          </cell>
        </row>
        <row r="23">
          <cell r="B23" t="str">
            <v>Росић Лазар</v>
          </cell>
        </row>
        <row r="24">
          <cell r="B24" t="str">
            <v>Стојановић Милица</v>
          </cell>
        </row>
        <row r="25">
          <cell r="B25" t="str">
            <v>Тарлановић Јелена</v>
          </cell>
        </row>
        <row r="26">
          <cell r="B26" t="str">
            <v>Тешић Катарина</v>
          </cell>
        </row>
        <row r="27">
          <cell r="B27">
            <v>0</v>
          </cell>
        </row>
        <row r="28">
          <cell r="B28">
            <v>0</v>
          </cell>
        </row>
        <row r="29">
          <cell r="B29">
            <v>0</v>
          </cell>
        </row>
        <row r="30">
          <cell r="B30">
            <v>0</v>
          </cell>
        </row>
        <row r="31">
          <cell r="B31">
            <v>0</v>
          </cell>
        </row>
        <row r="32">
          <cell r="B32">
            <v>0</v>
          </cell>
        </row>
        <row r="33">
          <cell r="B33" t="str">
            <v>Бакић Николина</v>
          </cell>
        </row>
        <row r="34">
          <cell r="B34" t="str">
            <v>Вуковић Милица</v>
          </cell>
        </row>
        <row r="35">
          <cell r="B35" t="str">
            <v>Вучићевић Вељко</v>
          </cell>
        </row>
        <row r="36">
          <cell r="B36" t="str">
            <v>Гавриловић Нина</v>
          </cell>
        </row>
        <row r="37">
          <cell r="B37" t="str">
            <v>Илић Лазар</v>
          </cell>
        </row>
        <row r="38">
          <cell r="B38" t="str">
            <v>Јевтић Исидора</v>
          </cell>
        </row>
        <row r="39">
          <cell r="B39" t="str">
            <v>Лазаревић Роса</v>
          </cell>
        </row>
        <row r="40">
          <cell r="B40" t="str">
            <v>Љујић Валентина</v>
          </cell>
        </row>
        <row r="41">
          <cell r="B41" t="str">
            <v>Марковић Анастасија</v>
          </cell>
        </row>
        <row r="42">
          <cell r="B42" t="str">
            <v>Миловић Алекса</v>
          </cell>
        </row>
        <row r="43">
          <cell r="B43" t="str">
            <v>Мирјанић Сара</v>
          </cell>
        </row>
        <row r="44">
          <cell r="B44" t="str">
            <v>Николић Милош</v>
          </cell>
        </row>
        <row r="45">
          <cell r="B45" t="str">
            <v>Обрадовић Доситеј</v>
          </cell>
        </row>
        <row r="46">
          <cell r="B46" t="str">
            <v>Павловић Теодора</v>
          </cell>
        </row>
        <row r="47">
          <cell r="B47" t="str">
            <v>Рајиновић Александра</v>
          </cell>
        </row>
        <row r="48">
          <cell r="B48" t="str">
            <v>Ракочевић Божидар</v>
          </cell>
        </row>
        <row r="49">
          <cell r="B49" t="str">
            <v>Ристовић Адам</v>
          </cell>
        </row>
        <row r="50">
          <cell r="B50" t="str">
            <v>Стефановић Стефан</v>
          </cell>
        </row>
        <row r="51">
          <cell r="B51" t="str">
            <v>Трнавац Сања</v>
          </cell>
        </row>
        <row r="52">
          <cell r="B52" t="str">
            <v>Узуновић Стефан</v>
          </cell>
        </row>
        <row r="53">
          <cell r="B53" t="str">
            <v>Хајрудиновић Денис</v>
          </cell>
        </row>
        <row r="54">
          <cell r="B54">
            <v>0</v>
          </cell>
        </row>
        <row r="55">
          <cell r="B55">
            <v>0</v>
          </cell>
        </row>
        <row r="56">
          <cell r="B56">
            <v>0</v>
          </cell>
        </row>
        <row r="57">
          <cell r="B57">
            <v>0</v>
          </cell>
        </row>
        <row r="58">
          <cell r="B58">
            <v>0</v>
          </cell>
        </row>
        <row r="59">
          <cell r="B59">
            <v>0</v>
          </cell>
        </row>
        <row r="60">
          <cell r="B60">
            <v>0</v>
          </cell>
        </row>
        <row r="61">
          <cell r="B61">
            <v>0</v>
          </cell>
        </row>
        <row r="62">
          <cell r="B62">
            <v>0</v>
          </cell>
        </row>
        <row r="63">
          <cell r="B63">
            <v>0</v>
          </cell>
        </row>
        <row r="64">
          <cell r="B64" t="str">
            <v>Василијевић Ленка</v>
          </cell>
        </row>
        <row r="65">
          <cell r="B65" t="str">
            <v>Војиновић Лазар</v>
          </cell>
        </row>
        <row r="66">
          <cell r="B66" t="str">
            <v>Глишовић Лукић Вук</v>
          </cell>
        </row>
        <row r="67">
          <cell r="B67" t="str">
            <v>Гојковић Војкан</v>
          </cell>
        </row>
        <row r="68">
          <cell r="B68" t="str">
            <v>Јевтић Вања</v>
          </cell>
        </row>
        <row r="69">
          <cell r="B69" t="str">
            <v>Јевремовић Ива</v>
          </cell>
        </row>
        <row r="70">
          <cell r="B70" t="str">
            <v>Костовски Александра</v>
          </cell>
        </row>
        <row r="71">
          <cell r="B71" t="str">
            <v>Красојевић Ђорђе</v>
          </cell>
        </row>
        <row r="72">
          <cell r="B72" t="str">
            <v>Миловановић Лена</v>
          </cell>
        </row>
        <row r="73">
          <cell r="B73" t="str">
            <v>Паспаљ Никола</v>
          </cell>
        </row>
        <row r="74">
          <cell r="B74" t="str">
            <v>Петровић Инес</v>
          </cell>
        </row>
        <row r="75">
          <cell r="B75" t="str">
            <v>Петровић Наталија</v>
          </cell>
        </row>
        <row r="76">
          <cell r="B76" t="str">
            <v>Премовић Матеја</v>
          </cell>
        </row>
        <row r="77">
          <cell r="B77" t="str">
            <v>Радовановић Мартина</v>
          </cell>
        </row>
        <row r="78">
          <cell r="B78" t="str">
            <v>Ружичић Јована</v>
          </cell>
        </row>
        <row r="79">
          <cell r="B79" t="str">
            <v>Савић Павле</v>
          </cell>
        </row>
        <row r="80">
          <cell r="B80" t="str">
            <v>Солујић Марија</v>
          </cell>
        </row>
        <row r="81">
          <cell r="B81" t="str">
            <v>Танасковић Огњен</v>
          </cell>
        </row>
        <row r="82">
          <cell r="B82" t="str">
            <v>Терзић Никола</v>
          </cell>
        </row>
        <row r="83">
          <cell r="B83" t="str">
            <v>Ћајић Александар</v>
          </cell>
        </row>
        <row r="84">
          <cell r="B84" t="str">
            <v>Филиповић Никола</v>
          </cell>
        </row>
        <row r="85">
          <cell r="B85" t="str">
            <v>Цупарић Марко</v>
          </cell>
        </row>
        <row r="86">
          <cell r="B86" t="str">
            <v>Шутић Никола</v>
          </cell>
        </row>
        <row r="87">
          <cell r="B87">
            <v>0</v>
          </cell>
        </row>
        <row r="88">
          <cell r="B88">
            <v>0</v>
          </cell>
        </row>
        <row r="89">
          <cell r="B89">
            <v>0</v>
          </cell>
        </row>
        <row r="90">
          <cell r="B90">
            <v>0</v>
          </cell>
        </row>
        <row r="91">
          <cell r="B91">
            <v>0</v>
          </cell>
        </row>
        <row r="92">
          <cell r="B92">
            <v>0</v>
          </cell>
        </row>
        <row r="93">
          <cell r="B93">
            <v>0</v>
          </cell>
        </row>
        <row r="99">
          <cell r="B99" t="str">
            <v>Енглески језик</v>
          </cell>
        </row>
        <row r="100">
          <cell r="B100" t="str">
            <v>Немачки језик</v>
          </cell>
        </row>
        <row r="101">
          <cell r="B101" t="str">
            <v>Француски језик</v>
          </cell>
        </row>
        <row r="102">
          <cell r="B102" t="str">
            <v>Италијански језик</v>
          </cell>
        </row>
        <row r="103">
          <cell r="B103" t="str">
            <v>Шпански језик</v>
          </cell>
        </row>
        <row r="104">
          <cell r="B104" t="str">
            <v>Руски језик</v>
          </cell>
        </row>
        <row r="109">
          <cell r="B109" t="str">
            <v>Марко (Александар) Баралић</v>
          </cell>
        </row>
        <row r="110">
          <cell r="B110" t="str">
            <v>Вељко (Милош) Видојевић</v>
          </cell>
        </row>
        <row r="111">
          <cell r="B111" t="str">
            <v>Вељко (Дејан) Вујановић</v>
          </cell>
        </row>
        <row r="112">
          <cell r="B112" t="str">
            <v>Марко (Јовица) Драгићевић</v>
          </cell>
        </row>
        <row r="113">
          <cell r="B113" t="str">
            <v>Исидора (Саша) Ђурђевић</v>
          </cell>
        </row>
        <row r="114">
          <cell r="B114" t="str">
            <v>Вељко (Саша) Јоксић</v>
          </cell>
        </row>
        <row r="115">
          <cell r="B115" t="str">
            <v>Павле (Зоран) Ковачевић</v>
          </cell>
        </row>
        <row r="116">
          <cell r="B116" t="str">
            <v>Теодора (Бобан) Ковачевић</v>
          </cell>
        </row>
        <row r="117">
          <cell r="B117" t="str">
            <v>Страхиња (Александер) Крсмановић</v>
          </cell>
        </row>
        <row r="118">
          <cell r="B118" t="str">
            <v>Јована (Владица) Лазаревић</v>
          </cell>
        </row>
        <row r="119">
          <cell r="B119" t="str">
            <v>Сара (Горан) Луковић</v>
          </cell>
        </row>
        <row r="120">
          <cell r="B120" t="str">
            <v>Сања (Саша) Марјановић</v>
          </cell>
        </row>
        <row r="121">
          <cell r="B121" t="str">
            <v>Ивона (Небојша) Марковић</v>
          </cell>
        </row>
        <row r="122">
          <cell r="B122" t="str">
            <v>Милош (Радисав) Мићовић</v>
          </cell>
        </row>
        <row r="123">
          <cell r="B123" t="str">
            <v>Славко (Слободан) Мишовић</v>
          </cell>
        </row>
        <row r="124">
          <cell r="B124" t="str">
            <v>Ања (Бојан) Недељковић</v>
          </cell>
        </row>
        <row r="125">
          <cell r="B125" t="str">
            <v>Мина (Дејан) Несторовић</v>
          </cell>
        </row>
        <row r="126">
          <cell r="B126" t="str">
            <v>Данило (Саша) Петковић</v>
          </cell>
        </row>
        <row r="127">
          <cell r="B127" t="str">
            <v>Немања (Бобан) Петровић</v>
          </cell>
        </row>
        <row r="128">
          <cell r="B128" t="str">
            <v>Никола (Михаило) Петровић</v>
          </cell>
        </row>
        <row r="129">
          <cell r="B129" t="str">
            <v>Лука (Владимир) Рајић</v>
          </cell>
        </row>
        <row r="130">
          <cell r="B130" t="str">
            <v>Лазар (Александар) Росић</v>
          </cell>
        </row>
        <row r="131">
          <cell r="B131" t="str">
            <v>Милица (Ивица) Стојановић</v>
          </cell>
        </row>
        <row r="132">
          <cell r="B132" t="str">
            <v>Јелена (Горан) Тарлановић</v>
          </cell>
        </row>
        <row r="133">
          <cell r="B133" t="str">
            <v>Катарина (Раде) Тешић</v>
          </cell>
        </row>
        <row r="134">
          <cell r="B134" t="e">
            <v>#VALUE!</v>
          </cell>
        </row>
        <row r="135">
          <cell r="B135" t="e">
            <v>#VALUE!</v>
          </cell>
        </row>
        <row r="136">
          <cell r="B136" t="e">
            <v>#VALUE!</v>
          </cell>
        </row>
        <row r="137">
          <cell r="B137" t="e">
            <v>#VALUE!</v>
          </cell>
        </row>
        <row r="138">
          <cell r="B138" t="e">
            <v>#VALUE!</v>
          </cell>
        </row>
        <row r="139">
          <cell r="B139">
            <v>0</v>
          </cell>
        </row>
        <row r="140">
          <cell r="B140" t="str">
            <v>Николина (Зоран) Бакић</v>
          </cell>
        </row>
        <row r="141">
          <cell r="B141" t="str">
            <v>Милица (Миљан) Вуковић</v>
          </cell>
        </row>
        <row r="142">
          <cell r="B142" t="str">
            <v>Вељко (Драган) Вучићевић</v>
          </cell>
        </row>
        <row r="143">
          <cell r="B143" t="str">
            <v>Нина (Слободан ) Гавриловић</v>
          </cell>
        </row>
        <row r="144">
          <cell r="B144" t="str">
            <v>Лазар (Јасна) Илић</v>
          </cell>
        </row>
        <row r="145">
          <cell r="B145" t="str">
            <v>Исидора (Милорад) Јевтић</v>
          </cell>
        </row>
        <row r="146">
          <cell r="B146" t="str">
            <v>Роса (Виолета) Лазаревић</v>
          </cell>
        </row>
        <row r="147">
          <cell r="B147" t="str">
            <v>Валентина (Миодраг) Љујић</v>
          </cell>
        </row>
        <row r="148">
          <cell r="B148" t="str">
            <v>Анастасија (Марко) Марковић</v>
          </cell>
        </row>
        <row r="149">
          <cell r="B149" t="str">
            <v>Алекса (Радован) Миловић</v>
          </cell>
        </row>
        <row r="150">
          <cell r="B150" t="str">
            <v>Сара (Данило) Мирјанић</v>
          </cell>
        </row>
        <row r="151">
          <cell r="B151" t="str">
            <v>Милош (Ивица) Николић</v>
          </cell>
        </row>
        <row r="152">
          <cell r="B152" t="str">
            <v>Доситеј (Милић) Обрадовић</v>
          </cell>
        </row>
        <row r="153">
          <cell r="B153" t="str">
            <v>Теодора (Радовин) Павловић</v>
          </cell>
        </row>
        <row r="154">
          <cell r="B154" t="str">
            <v>Александра (Саша) Рајиновић</v>
          </cell>
        </row>
        <row r="155">
          <cell r="B155" t="str">
            <v>Божидар (Мирјана) Ракочевић</v>
          </cell>
        </row>
        <row r="156">
          <cell r="B156" t="str">
            <v>Адам (Марко) Ристовић</v>
          </cell>
        </row>
        <row r="157">
          <cell r="B157" t="str">
            <v>Стефан (Мирослав) Стефановић</v>
          </cell>
        </row>
        <row r="158">
          <cell r="B158" t="str">
            <v>Сања (Владислав) Трнавац</v>
          </cell>
        </row>
        <row r="159">
          <cell r="B159" t="str">
            <v>Стефан (Зоран) Узуновић</v>
          </cell>
        </row>
        <row r="160">
          <cell r="B160" t="str">
            <v>Денис (Тамара) Хајрудиновић</v>
          </cell>
        </row>
        <row r="161">
          <cell r="B161" t="e">
            <v>#VALUE!</v>
          </cell>
        </row>
        <row r="162">
          <cell r="B162" t="e">
            <v>#VALUE!</v>
          </cell>
        </row>
        <row r="163">
          <cell r="B163" t="e">
            <v>#VALUE!</v>
          </cell>
        </row>
        <row r="164">
          <cell r="B164" t="e">
            <v>#VALUE!</v>
          </cell>
        </row>
        <row r="165">
          <cell r="B165" t="e">
            <v>#VALUE!</v>
          </cell>
        </row>
        <row r="166">
          <cell r="B166" t="e">
            <v>#VALUE!</v>
          </cell>
        </row>
        <row r="167">
          <cell r="B167" t="e">
            <v>#VALUE!</v>
          </cell>
        </row>
        <row r="168">
          <cell r="B168" t="e">
            <v>#VALUE!</v>
          </cell>
        </row>
        <row r="169">
          <cell r="B169" t="e">
            <v>#VALUE!</v>
          </cell>
        </row>
        <row r="170">
          <cell r="B170">
            <v>0</v>
          </cell>
        </row>
        <row r="171">
          <cell r="B171" t="str">
            <v>Ленка (Горан) Василијевић</v>
          </cell>
        </row>
        <row r="172">
          <cell r="B172" t="str">
            <v>Лазар (Радосав) Војиновић</v>
          </cell>
        </row>
        <row r="173">
          <cell r="B173" t="str">
            <v>Лукић Вук (Жељко) Глишовић</v>
          </cell>
        </row>
        <row r="174">
          <cell r="B174" t="str">
            <v>Војкан (Небојша) Гојковић</v>
          </cell>
        </row>
        <row r="175">
          <cell r="B175" t="str">
            <v>Вања (Небојша) Јевтић</v>
          </cell>
        </row>
        <row r="176">
          <cell r="B176" t="str">
            <v>Ива (Звонко) Јевремовић</v>
          </cell>
        </row>
        <row r="177">
          <cell r="B177" t="str">
            <v>Александра (Александар) Костовски</v>
          </cell>
        </row>
        <row r="178">
          <cell r="B178" t="str">
            <v>Ђорђе (Жељко) Красојевић</v>
          </cell>
        </row>
        <row r="179">
          <cell r="B179" t="str">
            <v>Лена (Предраг) Миловановић</v>
          </cell>
        </row>
        <row r="180">
          <cell r="B180" t="str">
            <v>Никола (Раде) Паспаљ</v>
          </cell>
        </row>
        <row r="181">
          <cell r="B181" t="str">
            <v>Инес (Дејан) Петровић</v>
          </cell>
        </row>
        <row r="182">
          <cell r="B182" t="str">
            <v>Наталија (Вучета) Петровић</v>
          </cell>
        </row>
        <row r="183">
          <cell r="B183" t="str">
            <v>Матеја (Зоран) Премовић</v>
          </cell>
        </row>
        <row r="184">
          <cell r="B184" t="str">
            <v>Мартина (Југослав) Радовановић</v>
          </cell>
        </row>
        <row r="185">
          <cell r="B185" t="str">
            <v>Јована (Дејан) Ружичић</v>
          </cell>
        </row>
        <row r="186">
          <cell r="B186" t="str">
            <v>Павле (Светислав) Савић</v>
          </cell>
        </row>
        <row r="187">
          <cell r="B187" t="str">
            <v>Марија (Александар) Солујић</v>
          </cell>
        </row>
        <row r="188">
          <cell r="B188" t="str">
            <v>Огњен (Божидар) Танасковић</v>
          </cell>
        </row>
        <row r="189">
          <cell r="B189" t="str">
            <v>Никола (Живко) Терзић</v>
          </cell>
        </row>
        <row r="190">
          <cell r="B190" t="str">
            <v>Александар (Зоран) Ћајић</v>
          </cell>
        </row>
        <row r="191">
          <cell r="B191" t="str">
            <v>Никола (Горан) Филиповић</v>
          </cell>
        </row>
        <row r="192">
          <cell r="B192" t="str">
            <v>Марко (Зоран) Цупарић</v>
          </cell>
        </row>
        <row r="193">
          <cell r="B193" t="str">
            <v>Никола (Предраг) Шутић</v>
          </cell>
        </row>
        <row r="194">
          <cell r="B194" t="e">
            <v>#VALUE!</v>
          </cell>
        </row>
        <row r="195">
          <cell r="B195" t="e">
            <v>#VALUE!</v>
          </cell>
        </row>
        <row r="196">
          <cell r="B196" t="e">
            <v>#VALUE!</v>
          </cell>
        </row>
        <row r="197">
          <cell r="B197" t="e">
            <v>#VALUE!</v>
          </cell>
        </row>
        <row r="198">
          <cell r="B198" t="e">
            <v>#VALUE!</v>
          </cell>
        </row>
        <row r="199">
          <cell r="B199" t="e">
            <v>#VALUE!</v>
          </cell>
        </row>
        <row r="200">
          <cell r="B200" t="e">
            <v>#VALUE!</v>
          </cell>
        </row>
      </sheetData>
      <sheetData sheetId="3"/>
      <sheetData sheetId="4"/>
      <sheetData sheetId="5"/>
      <sheetData sheetId="6">
        <row r="54">
          <cell r="A54" t="str">
            <v xml:space="preserve">Ученик је оцењен на основу чланова 72 и 76  Закона о основама система образовања и васпитања („Сл. гласник РС“,бр. 88/2017 и 27/2018 - др. закони) и члана 7 Правилника о оцењивању у основном образовању и васпитању („Службени гласник РС“, бр. 67/2013). </v>
          </cell>
        </row>
      </sheetData>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даци о школи"/>
      <sheetName val="Оцене"/>
      <sheetName val="Подаци о ученицима"/>
      <sheetName val="Изостанци"/>
      <sheetName val="Општи успех"/>
      <sheetName val="По предметима"/>
      <sheetName val="Сведочанство-6."/>
      <sheetName val="Сведочанство-7. и 8."/>
      <sheetName val="Уверење ЗИ"/>
      <sheetName val="Сведочанство ОШ"/>
    </sheetNames>
    <sheetDataSet>
      <sheetData sheetId="0"/>
      <sheetData sheetId="1">
        <row r="111">
          <cell r="V111" t="str">
            <v>истиче се</v>
          </cell>
          <cell r="W111" t="str">
            <v>Хор и оркестар</v>
          </cell>
        </row>
        <row r="112">
          <cell r="V112" t="str">
            <v>добар</v>
          </cell>
          <cell r="W112" t="str">
            <v>Цртање, сликање и вајање</v>
          </cell>
        </row>
        <row r="113">
          <cell r="V113" t="str">
            <v>задовољава</v>
          </cell>
          <cell r="W113" t="str">
            <v>Свакодневни живот у прошлости</v>
          </cell>
        </row>
      </sheetData>
      <sheetData sheetId="2">
        <row r="103">
          <cell r="D103" t="str">
            <v>Грађанско васпитање</v>
          </cell>
        </row>
        <row r="104">
          <cell r="D104" t="str">
            <v>Верска настава</v>
          </cell>
        </row>
      </sheetData>
      <sheetData sheetId="3" refreshError="1"/>
      <sheetData sheetId="4" refreshError="1"/>
      <sheetData sheetId="5" refreshError="1"/>
      <sheetData sheetId="6" refreshError="1"/>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kslob@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FF0000"/>
  </sheetPr>
  <dimension ref="A1:L29"/>
  <sheetViews>
    <sheetView showGridLines="0" tabSelected="1" workbookViewId="0">
      <selection activeCell="F2" sqref="F2:I9"/>
    </sheetView>
  </sheetViews>
  <sheetFormatPr defaultRowHeight="12.75"/>
  <cols>
    <col min="1" max="1" width="22.140625" customWidth="1"/>
    <col min="2" max="2" width="28.5703125" customWidth="1"/>
    <col min="3" max="3" width="1.7109375" customWidth="1"/>
    <col min="4" max="4" width="6.85546875" customWidth="1"/>
    <col min="6" max="6" width="12.85546875" customWidth="1"/>
    <col min="9" max="9" width="8" customWidth="1"/>
  </cols>
  <sheetData>
    <row r="1" spans="1:12" ht="12.75" customHeight="1" thickBot="1">
      <c r="A1" s="294" t="s">
        <v>147</v>
      </c>
      <c r="B1" s="295" t="s">
        <v>111</v>
      </c>
      <c r="C1" s="242"/>
      <c r="D1" s="242"/>
      <c r="E1" s="240"/>
      <c r="F1" s="240"/>
      <c r="G1" s="240"/>
      <c r="H1" s="240"/>
      <c r="I1" s="240"/>
    </row>
    <row r="2" spans="1:12" ht="15" thickBot="1">
      <c r="A2" s="294" t="s">
        <v>148</v>
      </c>
      <c r="B2" s="295" t="s">
        <v>112</v>
      </c>
      <c r="C2" s="242"/>
      <c r="D2" s="404" t="s">
        <v>172</v>
      </c>
      <c r="E2" s="405"/>
      <c r="F2" s="393" t="s">
        <v>136</v>
      </c>
      <c r="G2" s="394"/>
      <c r="H2" s="394"/>
      <c r="I2" s="395"/>
    </row>
    <row r="3" spans="1:12" ht="12.75" customHeight="1" thickBot="1">
      <c r="A3" s="294" t="s">
        <v>149</v>
      </c>
      <c r="B3" s="295" t="s">
        <v>113</v>
      </c>
      <c r="C3" s="242"/>
      <c r="D3" s="406"/>
      <c r="E3" s="407"/>
      <c r="F3" s="396"/>
      <c r="G3" s="397"/>
      <c r="H3" s="397"/>
      <c r="I3" s="398"/>
    </row>
    <row r="4" spans="1:12" ht="12.75" customHeight="1" thickBot="1">
      <c r="A4" s="294" t="s">
        <v>150</v>
      </c>
      <c r="B4" s="296" t="s">
        <v>115</v>
      </c>
      <c r="C4" s="242"/>
      <c r="D4" s="402" t="s">
        <v>188</v>
      </c>
      <c r="E4" s="403"/>
      <c r="F4" s="397"/>
      <c r="G4" s="397"/>
      <c r="H4" s="397"/>
      <c r="I4" s="398"/>
    </row>
    <row r="5" spans="1:12" ht="12.75" customHeight="1" thickBot="1">
      <c r="A5" s="294" t="s">
        <v>151</v>
      </c>
      <c r="B5" s="295" t="s">
        <v>132</v>
      </c>
      <c r="C5" s="242"/>
      <c r="D5" s="242"/>
      <c r="E5" s="240"/>
      <c r="F5" s="396"/>
      <c r="G5" s="397"/>
      <c r="H5" s="397"/>
      <c r="I5" s="398"/>
    </row>
    <row r="6" spans="1:12" ht="12.75" customHeight="1" thickBot="1">
      <c r="A6" s="294" t="s">
        <v>152</v>
      </c>
      <c r="B6" s="305">
        <v>2017</v>
      </c>
      <c r="C6" s="306" t="s">
        <v>51</v>
      </c>
      <c r="D6" s="308" t="str">
        <f>(B6+1)&amp;"."</f>
        <v>2018.</v>
      </c>
      <c r="E6" s="240"/>
      <c r="F6" s="396"/>
      <c r="G6" s="397"/>
      <c r="H6" s="397"/>
      <c r="I6" s="398"/>
    </row>
    <row r="7" spans="1:12" ht="25.5" customHeight="1" thickBot="1">
      <c r="A7" s="304" t="s">
        <v>153</v>
      </c>
      <c r="B7" s="389" t="s">
        <v>116</v>
      </c>
      <c r="C7" s="390"/>
      <c r="D7" s="391"/>
      <c r="E7" s="240"/>
      <c r="F7" s="396"/>
      <c r="G7" s="397"/>
      <c r="H7" s="397"/>
      <c r="I7" s="398"/>
    </row>
    <row r="8" spans="1:12" ht="13.5" customHeight="1" thickBot="1">
      <c r="A8" s="240"/>
      <c r="B8" s="240"/>
      <c r="C8" s="240"/>
      <c r="D8" s="240"/>
      <c r="E8" s="240"/>
      <c r="F8" s="396"/>
      <c r="G8" s="397"/>
      <c r="H8" s="397"/>
      <c r="I8" s="398"/>
    </row>
    <row r="9" spans="1:12" ht="26.25" customHeight="1" thickBot="1">
      <c r="A9" s="386" t="s">
        <v>154</v>
      </c>
      <c r="B9" s="241" t="s">
        <v>130</v>
      </c>
      <c r="C9" s="239"/>
      <c r="D9" s="239"/>
      <c r="E9" s="240"/>
      <c r="F9" s="399"/>
      <c r="G9" s="400"/>
      <c r="H9" s="400"/>
      <c r="I9" s="401"/>
    </row>
    <row r="10" spans="1:12" ht="25.5" customHeight="1">
      <c r="A10" s="387"/>
      <c r="B10" s="307" t="s">
        <v>137</v>
      </c>
      <c r="C10" s="240"/>
      <c r="D10" s="240"/>
      <c r="E10" s="240"/>
      <c r="F10" s="240"/>
      <c r="G10" s="240"/>
      <c r="H10" s="240"/>
      <c r="I10" s="240"/>
    </row>
    <row r="11" spans="1:12">
      <c r="A11" s="255" t="s">
        <v>156</v>
      </c>
      <c r="B11" s="256" t="s">
        <v>138</v>
      </c>
      <c r="C11" s="392" t="s">
        <v>139</v>
      </c>
      <c r="D11" s="392"/>
      <c r="E11" s="392"/>
      <c r="F11" s="392"/>
      <c r="G11" s="392" t="s">
        <v>140</v>
      </c>
      <c r="H11" s="392"/>
      <c r="I11" s="392"/>
      <c r="J11" s="109"/>
      <c r="K11" s="108"/>
      <c r="L11" s="108"/>
    </row>
    <row r="12" spans="1:12">
      <c r="A12" s="255" t="s">
        <v>155</v>
      </c>
      <c r="B12" s="257" t="s">
        <v>141</v>
      </c>
      <c r="C12" s="392" t="s">
        <v>142</v>
      </c>
      <c r="D12" s="392"/>
      <c r="E12" s="392"/>
      <c r="F12" s="392"/>
      <c r="G12" s="392" t="s">
        <v>143</v>
      </c>
      <c r="H12" s="392"/>
      <c r="I12" s="392"/>
      <c r="J12" s="1"/>
      <c r="K12" s="1"/>
      <c r="L12" s="1"/>
    </row>
    <row r="13" spans="1:12">
      <c r="A13" s="255" t="s">
        <v>157</v>
      </c>
      <c r="B13" s="257" t="s">
        <v>144</v>
      </c>
      <c r="C13" s="392" t="s">
        <v>145</v>
      </c>
      <c r="D13" s="392"/>
      <c r="E13" s="392"/>
      <c r="F13" s="392"/>
      <c r="G13" s="392" t="s">
        <v>146</v>
      </c>
      <c r="H13" s="392"/>
      <c r="I13" s="392"/>
    </row>
    <row r="14" spans="1:12">
      <c r="A14" s="240"/>
      <c r="B14" s="240"/>
      <c r="C14" s="240"/>
      <c r="D14" s="240"/>
      <c r="E14" s="240"/>
      <c r="F14" s="240"/>
      <c r="G14" s="240"/>
      <c r="H14" s="240"/>
      <c r="I14" s="240"/>
    </row>
    <row r="15" spans="1:12">
      <c r="A15" s="240"/>
      <c r="B15" s="240"/>
      <c r="C15" s="240"/>
      <c r="D15" s="240"/>
      <c r="E15" s="240"/>
      <c r="F15" s="240"/>
      <c r="G15" s="240"/>
      <c r="H15" s="240"/>
      <c r="I15" s="240"/>
    </row>
    <row r="16" spans="1:12">
      <c r="A16" s="240"/>
      <c r="B16" s="240"/>
      <c r="C16" s="240"/>
      <c r="D16" s="240"/>
      <c r="E16" s="240"/>
      <c r="F16" s="240"/>
      <c r="G16" s="240"/>
      <c r="H16" s="240"/>
      <c r="I16" s="240"/>
    </row>
    <row r="17" spans="1:9" ht="90.75" customHeight="1">
      <c r="A17" s="388" t="s">
        <v>190</v>
      </c>
      <c r="B17" s="388"/>
      <c r="C17" s="388"/>
      <c r="D17" s="388"/>
      <c r="E17" s="388"/>
      <c r="F17" s="388"/>
      <c r="G17" s="388"/>
      <c r="H17" s="388"/>
      <c r="I17" s="388"/>
    </row>
    <row r="18" spans="1:9" ht="12" customHeight="1">
      <c r="A18" s="594" t="s">
        <v>204</v>
      </c>
      <c r="B18" s="594"/>
      <c r="C18" s="594"/>
      <c r="D18" s="594"/>
      <c r="H18" s="384" t="s">
        <v>198</v>
      </c>
      <c r="I18" s="385"/>
    </row>
    <row r="19" spans="1:9" ht="13.5" hidden="1" customHeight="1">
      <c r="A19" s="199" t="s">
        <v>122</v>
      </c>
    </row>
    <row r="20" spans="1:9" ht="13.5" hidden="1" customHeight="1">
      <c r="A20" s="199" t="s">
        <v>123</v>
      </c>
    </row>
    <row r="21" spans="1:9" ht="11.25" hidden="1" customHeight="1">
      <c r="A21" s="199" t="s">
        <v>124</v>
      </c>
    </row>
    <row r="22" spans="1:9" ht="12.75" hidden="1" customHeight="1">
      <c r="A22" s="199" t="s">
        <v>125</v>
      </c>
    </row>
    <row r="23" spans="1:9" ht="13.5" hidden="1" customHeight="1">
      <c r="A23" s="199" t="s">
        <v>126</v>
      </c>
    </row>
    <row r="24" spans="1:9" ht="14.25" hidden="1" customHeight="1">
      <c r="A24" s="199" t="s">
        <v>127</v>
      </c>
    </row>
    <row r="25" spans="1:9" ht="12" hidden="1" customHeight="1">
      <c r="A25" s="199" t="s">
        <v>128</v>
      </c>
    </row>
    <row r="26" spans="1:9" ht="12.75" hidden="1" customHeight="1">
      <c r="A26" s="199" t="s">
        <v>129</v>
      </c>
    </row>
    <row r="27" spans="1:9" ht="13.5" hidden="1" customHeight="1">
      <c r="A27" s="199" t="s">
        <v>130</v>
      </c>
    </row>
    <row r="28" spans="1:9">
      <c r="H28" s="381" t="s">
        <v>175</v>
      </c>
      <c r="I28" s="381"/>
    </row>
    <row r="29" spans="1:9">
      <c r="H29" s="382" t="s">
        <v>182</v>
      </c>
      <c r="I29" s="383"/>
    </row>
  </sheetData>
  <sheetProtection password="DCDD" sheet="1" objects="1" scenarios="1"/>
  <mergeCells count="16">
    <mergeCell ref="B7:D7"/>
    <mergeCell ref="C11:F11"/>
    <mergeCell ref="C12:F12"/>
    <mergeCell ref="C13:F13"/>
    <mergeCell ref="G11:I11"/>
    <mergeCell ref="G12:I12"/>
    <mergeCell ref="G13:I13"/>
    <mergeCell ref="F2:I9"/>
    <mergeCell ref="D4:E4"/>
    <mergeCell ref="D2:E3"/>
    <mergeCell ref="H28:I28"/>
    <mergeCell ref="H29:I29"/>
    <mergeCell ref="H18:I18"/>
    <mergeCell ref="A9:A10"/>
    <mergeCell ref="A17:I17"/>
    <mergeCell ref="A18:D18"/>
  </mergeCells>
  <phoneticPr fontId="2" type="noConversion"/>
  <dataValidations count="2">
    <dataValidation type="list" allowBlank="1" showInputMessage="1" showErrorMessage="1" sqref="B9">
      <formula1>изостанци</formula1>
    </dataValidation>
    <dataValidation type="list" allowBlank="1" showInputMessage="1" showErrorMessage="1" sqref="D4:E4">
      <formula1>разреди</formula1>
    </dataValidation>
  </dataValidations>
  <hyperlinks>
    <hyperlink ref="H29" r:id="rId1"/>
  </hyperlinks>
  <pageMargins left="1.38" right="1.0900000000000001" top="1" bottom="1" header="0.5" footer="0.5"/>
  <pageSetup orientation="landscape"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sheetPr>
    <tabColor rgb="FF00B050"/>
  </sheetPr>
  <dimension ref="A1:T46"/>
  <sheetViews>
    <sheetView showGridLines="0" workbookViewId="0">
      <selection activeCell="C15" sqref="C15:K15"/>
    </sheetView>
  </sheetViews>
  <sheetFormatPr defaultRowHeight="14.25"/>
  <cols>
    <col min="1" max="1" width="5.140625" style="211" customWidth="1"/>
    <col min="2" max="2" width="5.42578125" style="211" customWidth="1"/>
    <col min="3" max="3" width="9.140625" style="211" customWidth="1"/>
    <col min="4" max="4" width="10.7109375" style="211" customWidth="1"/>
    <col min="5" max="5" width="9.140625" style="211" customWidth="1"/>
    <col min="6" max="6" width="8.85546875" style="211" customWidth="1"/>
    <col min="7" max="7" width="6.85546875" style="211" customWidth="1"/>
    <col min="8" max="8" width="12.85546875" style="211" customWidth="1"/>
    <col min="9" max="9" width="4.7109375" style="211" customWidth="1"/>
    <col min="10" max="10" width="11.7109375" style="211" customWidth="1"/>
    <col min="11" max="11" width="7.85546875" style="211" customWidth="1"/>
    <col min="12" max="12" width="5.140625" style="211" customWidth="1"/>
    <col min="13" max="13" width="4.28515625" style="211" customWidth="1"/>
    <col min="14" max="14" width="6.5703125" style="211" customWidth="1"/>
    <col min="15" max="15" width="9.140625" style="211"/>
    <col min="16" max="16" width="9.140625" style="211" customWidth="1"/>
    <col min="17" max="18" width="9.140625" style="211"/>
    <col min="19" max="19" width="8.42578125" style="211" customWidth="1"/>
    <col min="20" max="16384" width="9.140625" style="211"/>
  </cols>
  <sheetData>
    <row r="1" spans="1:20" ht="51.75" customHeight="1">
      <c r="A1" s="380"/>
      <c r="N1" s="572" t="s">
        <v>175</v>
      </c>
      <c r="O1" s="573" t="s">
        <v>185</v>
      </c>
      <c r="P1" s="573"/>
      <c r="Q1" s="573"/>
      <c r="R1" s="573"/>
      <c r="S1" s="573"/>
      <c r="T1" s="586"/>
    </row>
    <row r="2" spans="1:20" ht="30" customHeight="1">
      <c r="B2" s="322"/>
      <c r="C2" s="322"/>
      <c r="D2" s="322"/>
      <c r="E2" s="322"/>
      <c r="F2" s="322"/>
      <c r="G2" s="322"/>
      <c r="H2" s="322"/>
      <c r="I2" s="322"/>
      <c r="J2" s="322"/>
      <c r="K2" s="322"/>
      <c r="L2" s="322"/>
      <c r="N2" s="572"/>
      <c r="O2" s="574" t="s">
        <v>207</v>
      </c>
      <c r="P2" s="575"/>
      <c r="Q2" s="575"/>
      <c r="R2" s="575"/>
      <c r="S2" s="575"/>
    </row>
    <row r="3" spans="1:20" ht="21" customHeight="1">
      <c r="B3" s="322"/>
      <c r="C3" s="322"/>
      <c r="D3" s="322"/>
      <c r="E3" s="322"/>
      <c r="F3" s="322"/>
      <c r="G3" s="322"/>
      <c r="H3" s="322"/>
      <c r="I3" s="322"/>
      <c r="J3" s="322"/>
      <c r="K3" s="322"/>
      <c r="L3" s="322"/>
      <c r="N3" s="572"/>
      <c r="O3" s="575"/>
      <c r="P3" s="575"/>
      <c r="Q3" s="575"/>
      <c r="R3" s="575"/>
      <c r="S3" s="575"/>
    </row>
    <row r="4" spans="1:20" ht="23.25" customHeight="1">
      <c r="B4" s="322"/>
      <c r="C4" s="322"/>
      <c r="D4" s="322"/>
      <c r="E4" s="587" t="str">
        <f>"ОШ"&amp;" "&amp;"„"&amp;'Подаци о школи'!B1&amp;"”"</f>
        <v>ОШ „Момчило Настасијевић”</v>
      </c>
      <c r="F4" s="587"/>
      <c r="G4" s="587"/>
      <c r="H4" s="587"/>
      <c r="I4" s="565"/>
      <c r="J4" s="565"/>
      <c r="K4" s="565"/>
      <c r="L4" s="322"/>
      <c r="N4" s="572"/>
      <c r="O4" s="575"/>
      <c r="P4" s="575"/>
      <c r="Q4" s="575"/>
      <c r="R4" s="575"/>
      <c r="S4" s="575"/>
    </row>
    <row r="5" spans="1:20" ht="39" customHeight="1">
      <c r="B5" s="322"/>
      <c r="C5" s="322"/>
      <c r="D5" s="588" t="str">
        <f>'Подаци о школи'!B2</f>
        <v>Горњем Милановцу</v>
      </c>
      <c r="E5" s="588"/>
      <c r="F5" s="588"/>
      <c r="G5" s="322"/>
      <c r="H5" s="589" t="str">
        <f>'Подаци о школи'!B3</f>
        <v>Горњи Милановац</v>
      </c>
      <c r="I5" s="590"/>
      <c r="J5" s="591"/>
      <c r="K5" s="591"/>
      <c r="L5" s="322"/>
      <c r="N5" s="572"/>
      <c r="O5" s="575"/>
      <c r="P5" s="575"/>
      <c r="Q5" s="575"/>
      <c r="R5" s="575"/>
      <c r="S5" s="575"/>
    </row>
    <row r="6" spans="1:20" ht="25.5" customHeight="1">
      <c r="B6" s="322"/>
      <c r="C6" s="588" t="str">
        <f>VLOOKUP(C15,'Подаци о ученицима'!B109:L200,9,FALSE)</f>
        <v>300/1</v>
      </c>
      <c r="D6" s="588"/>
      <c r="E6" s="588" t="str">
        <f>VLOOKUP(C15,'Подаци о ученицима'!B109:L200,10,FALSE)</f>
        <v>28.06.2018.</v>
      </c>
      <c r="F6" s="588"/>
      <c r="G6" s="322"/>
      <c r="H6" s="592" t="str">
        <f>'Подаци о школи'!B4</f>
        <v>02-6069</v>
      </c>
      <c r="I6" s="593"/>
      <c r="J6" s="581" t="str">
        <f>'Подаци о школи'!B5</f>
        <v>29.04.1964.</v>
      </c>
      <c r="K6" s="581"/>
      <c r="L6" s="322"/>
      <c r="N6" s="572"/>
      <c r="O6" s="575"/>
      <c r="P6" s="575"/>
      <c r="Q6" s="575"/>
      <c r="R6" s="575"/>
      <c r="S6" s="575"/>
    </row>
    <row r="7" spans="1:20" ht="11.25" customHeight="1">
      <c r="B7" s="322"/>
      <c r="C7" s="322"/>
      <c r="D7" s="322"/>
      <c r="E7" s="322"/>
      <c r="F7" s="322"/>
      <c r="G7" s="322"/>
      <c r="H7" s="322"/>
      <c r="I7" s="322"/>
      <c r="J7" s="322"/>
      <c r="K7" s="322"/>
      <c r="L7" s="322"/>
      <c r="O7" s="575"/>
      <c r="P7" s="575"/>
      <c r="Q7" s="575"/>
      <c r="R7" s="575"/>
      <c r="S7" s="575"/>
    </row>
    <row r="8" spans="1:20" ht="14.25" customHeight="1">
      <c r="B8" s="322"/>
      <c r="C8" s="322"/>
      <c r="D8" s="322"/>
      <c r="E8" s="565" t="str">
        <f>VLOOKUP(C15,'Подаци о ученицима'!B109:L200,2,FALSE)</f>
        <v>0150114</v>
      </c>
      <c r="F8" s="565"/>
      <c r="G8" s="322"/>
      <c r="H8" s="582" t="str">
        <f>'Подаци о школи'!B7</f>
        <v>Скупштина општине Горњи Милановац</v>
      </c>
      <c r="I8" s="582"/>
      <c r="J8" s="582"/>
      <c r="K8" s="582"/>
      <c r="L8" s="322"/>
      <c r="O8" s="575"/>
      <c r="P8" s="575"/>
      <c r="Q8" s="575"/>
      <c r="R8" s="575"/>
      <c r="S8" s="575"/>
    </row>
    <row r="9" spans="1:20" ht="25.5" customHeight="1">
      <c r="B9" s="322"/>
      <c r="C9" s="322"/>
      <c r="D9" s="565"/>
      <c r="E9" s="565"/>
      <c r="F9" s="565"/>
      <c r="G9" s="322"/>
      <c r="H9" s="322"/>
      <c r="I9" s="322"/>
      <c r="J9" s="322"/>
      <c r="K9" s="322"/>
      <c r="L9" s="322"/>
      <c r="O9" s="575"/>
      <c r="P9" s="575"/>
      <c r="Q9" s="575"/>
      <c r="R9" s="575"/>
      <c r="S9" s="575"/>
    </row>
    <row r="10" spans="1:20" ht="26.25" customHeight="1">
      <c r="B10" s="322"/>
      <c r="C10" s="322"/>
      <c r="D10" s="336"/>
      <c r="E10" s="336"/>
      <c r="F10" s="336"/>
      <c r="G10" s="322"/>
      <c r="H10" s="322"/>
      <c r="I10" s="322"/>
      <c r="J10" s="322"/>
      <c r="K10" s="322"/>
      <c r="L10" s="322"/>
      <c r="O10" s="575"/>
      <c r="P10" s="575"/>
      <c r="Q10" s="575"/>
      <c r="R10" s="575"/>
      <c r="S10" s="575"/>
    </row>
    <row r="11" spans="1:20" ht="23.25" customHeight="1">
      <c r="B11" s="322"/>
      <c r="C11" s="322"/>
      <c r="D11" s="336"/>
      <c r="E11" s="336"/>
      <c r="F11" s="336"/>
      <c r="G11" s="322"/>
      <c r="H11" s="322"/>
      <c r="I11" s="322"/>
      <c r="J11" s="322"/>
      <c r="K11" s="322"/>
      <c r="L11" s="322"/>
      <c r="O11" s="575"/>
      <c r="P11" s="575"/>
      <c r="Q11" s="575"/>
      <c r="R11" s="575"/>
      <c r="S11" s="575"/>
    </row>
    <row r="12" spans="1:20" ht="21" customHeight="1">
      <c r="B12" s="322"/>
      <c r="C12" s="322"/>
      <c r="D12" s="336"/>
      <c r="E12" s="336"/>
      <c r="F12" s="336"/>
      <c r="G12" s="322"/>
      <c r="H12" s="322"/>
      <c r="I12" s="322"/>
      <c r="J12" s="322"/>
      <c r="K12" s="322"/>
      <c r="L12" s="322"/>
      <c r="O12" s="575"/>
      <c r="P12" s="575"/>
      <c r="Q12" s="575"/>
      <c r="R12" s="575"/>
      <c r="S12" s="575"/>
    </row>
    <row r="13" spans="1:20" ht="21" customHeight="1">
      <c r="B13" s="322"/>
      <c r="C13" s="322"/>
      <c r="D13" s="322"/>
      <c r="E13" s="322"/>
      <c r="F13" s="322"/>
      <c r="G13" s="322"/>
      <c r="H13" s="322"/>
      <c r="I13" s="322"/>
      <c r="J13" s="322"/>
      <c r="K13" s="322"/>
      <c r="L13" s="322"/>
      <c r="O13" s="575"/>
      <c r="P13" s="575"/>
      <c r="Q13" s="575"/>
      <c r="R13" s="575"/>
      <c r="S13" s="575"/>
    </row>
    <row r="14" spans="1:20" ht="26.25" customHeight="1">
      <c r="B14" s="322"/>
      <c r="C14" s="322"/>
      <c r="D14" s="337"/>
      <c r="E14" s="337"/>
      <c r="F14" s="337"/>
      <c r="G14" s="337"/>
      <c r="H14" s="337"/>
      <c r="I14" s="337"/>
      <c r="J14" s="337"/>
      <c r="K14" s="322"/>
      <c r="L14" s="322"/>
      <c r="N14" s="284"/>
      <c r="O14" s="575"/>
      <c r="P14" s="575"/>
      <c r="Q14" s="575"/>
      <c r="R14" s="575"/>
      <c r="S14" s="575"/>
    </row>
    <row r="15" spans="1:20" ht="33" customHeight="1">
      <c r="B15" s="322"/>
      <c r="C15" s="563" t="s">
        <v>202</v>
      </c>
      <c r="D15" s="583"/>
      <c r="E15" s="583"/>
      <c r="F15" s="583"/>
      <c r="G15" s="583"/>
      <c r="H15" s="583"/>
      <c r="I15" s="583"/>
      <c r="J15" s="583"/>
      <c r="K15" s="583"/>
      <c r="L15" s="322"/>
      <c r="N15" s="285"/>
      <c r="O15" s="325"/>
      <c r="P15" s="325"/>
      <c r="Q15" s="325"/>
      <c r="R15" s="325"/>
      <c r="S15" s="325"/>
    </row>
    <row r="16" spans="1:20" ht="29.25" customHeight="1">
      <c r="B16" s="322"/>
      <c r="C16" s="565" t="str">
        <f>VLOOKUP(C15,'Подаци о ученицима'!B109:L200,5,FALSE)</f>
        <v>11.04.2003.</v>
      </c>
      <c r="D16" s="584"/>
      <c r="E16" s="336"/>
      <c r="F16" s="585" t="str">
        <f>VLOOKUP(C15,'Подаци о ученицима'!B109:L200,3,FALSE)</f>
        <v>1 1 0 4 0 0 3 7 8 3 4 1 2</v>
      </c>
      <c r="G16" s="585"/>
      <c r="H16" s="585"/>
      <c r="I16" s="565" t="str">
        <f>"у"&amp;" "&amp;VLOOKUP(C15,'Подаци о ученицима'!B109:L200,6,FALSE)</f>
        <v>у Горњем Милановцу</v>
      </c>
      <c r="J16" s="565"/>
      <c r="K16" s="565"/>
      <c r="L16" s="322"/>
      <c r="N16" s="238"/>
      <c r="O16" s="312"/>
      <c r="P16" s="312"/>
      <c r="Q16" s="312"/>
      <c r="R16" s="312"/>
      <c r="S16" s="312"/>
    </row>
    <row r="17" spans="2:19" ht="29.25" customHeight="1">
      <c r="B17" s="322"/>
      <c r="C17" s="322"/>
      <c r="D17" s="565" t="str">
        <f>VLOOKUP(C15,'Подаци о ученицима'!B109:L200,7,FALSE)</f>
        <v>Горњи Милановац</v>
      </c>
      <c r="E17" s="565"/>
      <c r="F17" s="565"/>
      <c r="G17" s="322"/>
      <c r="H17" s="565" t="str">
        <f>VLOOKUP(C15,'Подаци о ученицима'!B109:L200,8,FALSE)</f>
        <v>Република Србија</v>
      </c>
      <c r="I17" s="565"/>
      <c r="J17" s="565"/>
      <c r="K17" s="565"/>
      <c r="L17" s="322"/>
      <c r="O17" s="312"/>
      <c r="P17" s="312"/>
      <c r="Q17" s="312"/>
      <c r="R17" s="312"/>
      <c r="S17" s="312"/>
    </row>
    <row r="18" spans="2:19" ht="32.25" customHeight="1">
      <c r="B18" s="322"/>
      <c r="C18" s="322"/>
      <c r="D18" s="336">
        <f>'Подаци о школи'!B6</f>
        <v>2017</v>
      </c>
      <c r="E18" s="336" t="str">
        <f>'Подаци о школи'!D6</f>
        <v>2018.</v>
      </c>
      <c r="F18" s="322"/>
      <c r="G18" s="326"/>
      <c r="H18" s="338"/>
      <c r="I18" s="565"/>
      <c r="J18" s="565"/>
      <c r="K18" s="322"/>
      <c r="L18" s="322"/>
      <c r="O18" s="315"/>
      <c r="P18" s="315"/>
      <c r="Q18" s="315"/>
      <c r="R18" s="315"/>
      <c r="S18" s="315"/>
    </row>
    <row r="19" spans="2:19" ht="14.25" customHeight="1">
      <c r="B19" s="322"/>
      <c r="C19" s="322"/>
      <c r="D19" s="322"/>
      <c r="E19" s="322"/>
      <c r="F19" s="322"/>
      <c r="G19" s="322"/>
      <c r="H19" s="322"/>
      <c r="I19" s="322"/>
      <c r="J19" s="322"/>
      <c r="K19" s="322"/>
      <c r="L19" s="322"/>
      <c r="O19" s="315"/>
      <c r="P19" s="315"/>
      <c r="Q19" s="315"/>
      <c r="R19" s="315"/>
      <c r="S19" s="315"/>
    </row>
    <row r="20" spans="2:19" ht="15" customHeight="1">
      <c r="B20" s="322"/>
      <c r="C20" s="322"/>
      <c r="D20" s="322"/>
      <c r="E20" s="322"/>
      <c r="F20" s="322"/>
      <c r="G20" s="322"/>
      <c r="H20" s="322"/>
      <c r="I20" s="322"/>
      <c r="J20" s="322"/>
      <c r="K20" s="322"/>
      <c r="L20" s="322"/>
      <c r="O20" s="315"/>
      <c r="P20" s="315"/>
      <c r="Q20" s="315"/>
      <c r="R20" s="315"/>
      <c r="S20" s="315"/>
    </row>
    <row r="21" spans="2:19" ht="14.85" customHeight="1">
      <c r="B21" s="323"/>
      <c r="C21" s="333"/>
      <c r="D21" s="333"/>
      <c r="E21" s="339"/>
      <c r="F21" s="340"/>
      <c r="G21" s="323"/>
      <c r="H21" s="330"/>
      <c r="I21" s="331"/>
      <c r="J21" s="341"/>
      <c r="K21" s="342"/>
      <c r="L21" s="322"/>
      <c r="N21" s="319"/>
    </row>
    <row r="22" spans="2:19" ht="14.85" customHeight="1">
      <c r="B22" s="323"/>
      <c r="C22" s="343"/>
      <c r="D22" s="343"/>
      <c r="E22" s="339"/>
      <c r="F22" s="340"/>
      <c r="G22" s="323"/>
      <c r="H22" s="330"/>
      <c r="I22" s="331"/>
      <c r="J22" s="342"/>
      <c r="K22" s="342"/>
      <c r="L22" s="322"/>
    </row>
    <row r="23" spans="2:19" ht="14.85" customHeight="1">
      <c r="B23" s="323"/>
      <c r="C23" s="344"/>
      <c r="D23" s="344"/>
      <c r="E23" s="339"/>
      <c r="F23" s="340"/>
      <c r="G23" s="323"/>
      <c r="H23" s="330"/>
      <c r="I23" s="331"/>
      <c r="J23" s="342"/>
      <c r="K23" s="342"/>
      <c r="L23" s="322"/>
    </row>
    <row r="24" spans="2:19" ht="14.85" customHeight="1">
      <c r="B24" s="323"/>
      <c r="C24" s="333"/>
      <c r="D24" s="333"/>
      <c r="E24" s="339"/>
      <c r="F24" s="340"/>
      <c r="G24" s="323"/>
      <c r="H24" s="330"/>
      <c r="I24" s="331"/>
      <c r="J24" s="342"/>
      <c r="K24" s="342"/>
      <c r="L24" s="322"/>
    </row>
    <row r="25" spans="2:19" ht="14.85" customHeight="1">
      <c r="B25" s="323"/>
      <c r="C25" s="333"/>
      <c r="D25" s="333"/>
      <c r="E25" s="339"/>
      <c r="F25" s="340"/>
      <c r="G25" s="323"/>
      <c r="H25" s="330"/>
      <c r="I25" s="331"/>
      <c r="J25" s="342"/>
      <c r="K25" s="342"/>
      <c r="L25" s="322"/>
    </row>
    <row r="26" spans="2:19" ht="14.85" customHeight="1">
      <c r="B26" s="323"/>
      <c r="C26" s="333"/>
      <c r="D26" s="333"/>
      <c r="E26" s="339"/>
      <c r="F26" s="340"/>
      <c r="G26" s="323"/>
      <c r="H26" s="330"/>
      <c r="I26" s="331"/>
      <c r="J26" s="342"/>
      <c r="K26" s="342"/>
      <c r="L26" s="322"/>
    </row>
    <row r="27" spans="2:19" ht="14.85" customHeight="1">
      <c r="B27" s="323"/>
      <c r="C27" s="333"/>
      <c r="D27" s="333"/>
      <c r="E27" s="339"/>
      <c r="F27" s="340"/>
      <c r="G27" s="323"/>
      <c r="H27" s="330"/>
      <c r="I27" s="331"/>
      <c r="J27" s="342"/>
      <c r="K27" s="342"/>
      <c r="L27" s="322"/>
    </row>
    <row r="28" spans="2:19" ht="14.85" customHeight="1">
      <c r="B28" s="323"/>
      <c r="C28" s="333"/>
      <c r="D28" s="333"/>
      <c r="E28" s="339"/>
      <c r="F28" s="340"/>
      <c r="G28" s="323"/>
      <c r="H28" s="330"/>
      <c r="I28" s="331"/>
      <c r="J28" s="342"/>
      <c r="K28" s="342"/>
      <c r="L28" s="322"/>
    </row>
    <row r="29" spans="2:19" ht="14.85" customHeight="1">
      <c r="B29" s="323"/>
      <c r="C29" s="333"/>
      <c r="D29" s="333"/>
      <c r="E29" s="339"/>
      <c r="F29" s="340"/>
      <c r="G29" s="323"/>
      <c r="H29" s="330"/>
      <c r="I29" s="331"/>
      <c r="J29" s="342"/>
      <c r="K29" s="342"/>
      <c r="L29" s="322"/>
    </row>
    <row r="30" spans="2:19" ht="14.85" customHeight="1">
      <c r="B30" s="323"/>
      <c r="C30" s="333"/>
      <c r="D30" s="333"/>
      <c r="E30" s="345"/>
      <c r="F30" s="340"/>
      <c r="G30" s="323"/>
      <c r="H30" s="330"/>
      <c r="I30" s="331"/>
      <c r="J30" s="342"/>
      <c r="K30" s="342"/>
      <c r="L30" s="322"/>
    </row>
    <row r="31" spans="2:19" ht="14.85" customHeight="1">
      <c r="B31" s="323"/>
      <c r="C31" s="333"/>
      <c r="D31" s="333"/>
      <c r="E31" s="345"/>
      <c r="F31" s="340"/>
      <c r="G31" s="323"/>
      <c r="H31" s="330"/>
      <c r="I31" s="331"/>
      <c r="J31" s="342"/>
      <c r="K31" s="342"/>
      <c r="L31" s="322"/>
    </row>
    <row r="32" spans="2:19" ht="14.85" customHeight="1">
      <c r="B32" s="323"/>
      <c r="C32" s="333"/>
      <c r="D32" s="333"/>
      <c r="E32" s="333"/>
      <c r="F32" s="340"/>
      <c r="G32" s="323"/>
      <c r="H32" s="330"/>
      <c r="I32" s="331"/>
      <c r="J32" s="342"/>
      <c r="K32" s="342"/>
      <c r="L32" s="322"/>
    </row>
    <row r="33" spans="2:12" ht="14.85" customHeight="1">
      <c r="B33" s="323"/>
      <c r="C33" s="333"/>
      <c r="D33" s="333"/>
      <c r="E33" s="333"/>
      <c r="F33" s="340"/>
      <c r="G33" s="323"/>
      <c r="H33" s="330"/>
      <c r="I33" s="331"/>
      <c r="J33" s="342"/>
      <c r="K33" s="342"/>
      <c r="L33" s="322"/>
    </row>
    <row r="34" spans="2:12" ht="14.85" customHeight="1">
      <c r="B34" s="323"/>
      <c r="C34" s="333"/>
      <c r="D34" s="333"/>
      <c r="E34" s="345"/>
      <c r="F34" s="323"/>
      <c r="G34" s="323"/>
      <c r="H34" s="330"/>
      <c r="I34" s="331"/>
      <c r="J34" s="342"/>
      <c r="K34" s="342"/>
      <c r="L34" s="322"/>
    </row>
    <row r="35" spans="2:12" ht="14.85" customHeight="1">
      <c r="B35" s="323"/>
      <c r="C35" s="334"/>
      <c r="D35" s="334"/>
      <c r="E35" s="334"/>
      <c r="F35" s="334"/>
      <c r="G35" s="323"/>
      <c r="H35" s="330"/>
      <c r="I35" s="335"/>
      <c r="J35" s="342"/>
      <c r="K35" s="342"/>
      <c r="L35" s="322"/>
    </row>
    <row r="36" spans="2:12" ht="14.85" customHeight="1">
      <c r="B36" s="323"/>
      <c r="C36" s="334"/>
      <c r="D36" s="334"/>
      <c r="E36" s="334"/>
      <c r="F36" s="334"/>
      <c r="G36" s="323"/>
      <c r="H36" s="330"/>
      <c r="I36" s="335"/>
      <c r="J36" s="342"/>
      <c r="K36" s="342"/>
      <c r="L36" s="322"/>
    </row>
    <row r="37" spans="2:12" ht="11.25" customHeight="1"/>
    <row r="38" spans="2:12" ht="11.25" customHeight="1"/>
    <row r="39" spans="2:12" ht="12" customHeight="1"/>
    <row r="40" spans="2:12" ht="12.75" customHeight="1"/>
    <row r="42" spans="2:12" ht="11.25" customHeight="1"/>
    <row r="43" spans="2:12" ht="11.25" customHeight="1"/>
    <row r="44" spans="2:12" ht="12.75" customHeight="1"/>
    <row r="45" spans="2:12" ht="14.25" customHeight="1"/>
    <row r="46" spans="2:12" ht="14.25" customHeight="1"/>
  </sheetData>
  <sheetProtection password="EBD2" sheet="1" objects="1" scenarios="1"/>
  <mergeCells count="21">
    <mergeCell ref="N1:N6"/>
    <mergeCell ref="O1:T1"/>
    <mergeCell ref="O2:S14"/>
    <mergeCell ref="E4:H4"/>
    <mergeCell ref="I4:K4"/>
    <mergeCell ref="D5:F5"/>
    <mergeCell ref="H5:K5"/>
    <mergeCell ref="C6:D6"/>
    <mergeCell ref="E6:F6"/>
    <mergeCell ref="H6:I6"/>
    <mergeCell ref="D17:F17"/>
    <mergeCell ref="H17:K17"/>
    <mergeCell ref="I18:J18"/>
    <mergeCell ref="J6:K6"/>
    <mergeCell ref="E8:F8"/>
    <mergeCell ref="H8:K8"/>
    <mergeCell ref="D9:F9"/>
    <mergeCell ref="C15:K15"/>
    <mergeCell ref="C16:D16"/>
    <mergeCell ref="F16:H16"/>
    <mergeCell ref="I16:K16"/>
  </mergeCells>
  <dataValidations count="1">
    <dataValidation type="list" allowBlank="1" showInputMessage="1" showErrorMessage="1" sqref="C15:K15">
      <formula1>ученициотац</formula1>
    </dataValidation>
  </dataValidations>
  <pageMargins left="0" right="0" top="0" bottom="0" header="0" footer="0"/>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sheetPr codeName="Sheet11">
    <tabColor rgb="FFFF0000"/>
  </sheetPr>
  <dimension ref="A1:AM118"/>
  <sheetViews>
    <sheetView workbookViewId="0">
      <selection sqref="A1:B1"/>
    </sheetView>
  </sheetViews>
  <sheetFormatPr defaultRowHeight="12.75"/>
  <cols>
    <col min="1" max="1" width="3.5703125" customWidth="1"/>
    <col min="2" max="2" width="25.42578125" style="244" customWidth="1"/>
    <col min="3" max="3" width="3.140625" customWidth="1"/>
    <col min="4" max="4" width="3" customWidth="1"/>
    <col min="5" max="22" width="3.140625" customWidth="1"/>
    <col min="23" max="25" width="3.140625" hidden="1" customWidth="1"/>
    <col min="26" max="26" width="11.42578125" customWidth="1"/>
    <col min="27" max="27" width="12.140625" customWidth="1"/>
    <col min="28" max="28" width="3.28515625" customWidth="1"/>
    <col min="29" max="31" width="4.7109375" customWidth="1"/>
    <col min="32" max="33" width="3.28515625" customWidth="1"/>
    <col min="34" max="34" width="5.42578125" customWidth="1"/>
    <col min="35" max="35" width="12" customWidth="1"/>
    <col min="37" max="37" width="0.140625" customWidth="1"/>
    <col min="39" max="39" width="3.7109375" customWidth="1"/>
  </cols>
  <sheetData>
    <row r="1" spans="1:39" ht="15.75" thickTop="1">
      <c r="A1" s="423" t="str">
        <f>'Подаци о школи'!D4</f>
        <v>осми</v>
      </c>
      <c r="B1" s="424"/>
      <c r="C1" s="413" t="s">
        <v>0</v>
      </c>
      <c r="D1" s="414"/>
      <c r="E1" s="414"/>
      <c r="F1" s="414"/>
      <c r="G1" s="414"/>
      <c r="H1" s="414"/>
      <c r="I1" s="414"/>
      <c r="J1" s="414"/>
      <c r="K1" s="414"/>
      <c r="L1" s="414"/>
      <c r="M1" s="414"/>
      <c r="N1" s="414"/>
      <c r="O1" s="414"/>
      <c r="P1" s="414"/>
      <c r="Q1" s="414"/>
      <c r="R1" s="414"/>
      <c r="S1" s="414"/>
      <c r="T1" s="414"/>
      <c r="U1" s="414"/>
      <c r="V1" s="414"/>
      <c r="W1" s="414"/>
      <c r="X1" s="414"/>
      <c r="Y1" s="414"/>
      <c r="Z1" s="414"/>
      <c r="AA1" s="414"/>
      <c r="AB1" s="415"/>
      <c r="AC1" s="416" t="s">
        <v>1</v>
      </c>
      <c r="AD1" s="417"/>
      <c r="AE1" s="418"/>
      <c r="AF1" s="419" t="s">
        <v>3</v>
      </c>
      <c r="AG1" s="421" t="s">
        <v>2</v>
      </c>
      <c r="AH1" s="411" t="s">
        <v>105</v>
      </c>
      <c r="AI1" s="412"/>
      <c r="AK1" s="1"/>
      <c r="AM1" s="1"/>
    </row>
    <row r="2" spans="1:39" ht="132.75" customHeight="1" thickBot="1">
      <c r="A2" s="174" t="s">
        <v>7</v>
      </c>
      <c r="B2" s="175" t="s">
        <v>158</v>
      </c>
      <c r="C2" s="207" t="s">
        <v>54</v>
      </c>
      <c r="D2" s="378"/>
      <c r="E2" s="195" t="s">
        <v>114</v>
      </c>
      <c r="F2" s="137" t="s">
        <v>55</v>
      </c>
      <c r="G2" s="137" t="s">
        <v>56</v>
      </c>
      <c r="H2" s="137" t="s">
        <v>57</v>
      </c>
      <c r="I2" s="137" t="s">
        <v>58</v>
      </c>
      <c r="J2" s="137" t="s">
        <v>59</v>
      </c>
      <c r="K2" s="138" t="s">
        <v>60</v>
      </c>
      <c r="L2" s="138" t="s">
        <v>61</v>
      </c>
      <c r="M2" s="138" t="s">
        <v>62</v>
      </c>
      <c r="N2" s="138" t="s">
        <v>63</v>
      </c>
      <c r="O2" s="138" t="s">
        <v>64</v>
      </c>
      <c r="P2" s="210" t="s">
        <v>98</v>
      </c>
      <c r="Q2" s="210" t="s">
        <v>99</v>
      </c>
      <c r="R2" s="209" t="s">
        <v>159</v>
      </c>
      <c r="S2" s="209" t="s">
        <v>162</v>
      </c>
      <c r="T2" s="192" t="s">
        <v>73</v>
      </c>
      <c r="U2" s="192" t="s">
        <v>120</v>
      </c>
      <c r="V2" s="192" t="s">
        <v>72</v>
      </c>
      <c r="W2" s="6"/>
      <c r="X2" s="6"/>
      <c r="Y2" s="6"/>
      <c r="Z2" s="202" t="s">
        <v>8</v>
      </c>
      <c r="AA2" s="137" t="s">
        <v>9</v>
      </c>
      <c r="AB2" s="160" t="s">
        <v>119</v>
      </c>
      <c r="AC2" s="140" t="s">
        <v>5</v>
      </c>
      <c r="AD2" s="141" t="s">
        <v>6</v>
      </c>
      <c r="AE2" s="139" t="s">
        <v>38</v>
      </c>
      <c r="AF2" s="420"/>
      <c r="AG2" s="422"/>
      <c r="AH2" s="177" t="s">
        <v>4</v>
      </c>
      <c r="AI2" s="176" t="s">
        <v>37</v>
      </c>
      <c r="AK2" s="1"/>
      <c r="AM2" s="1"/>
    </row>
    <row r="3" spans="1:39" ht="13.5" thickTop="1">
      <c r="A3" s="248">
        <v>1</v>
      </c>
      <c r="B3" s="204" t="s">
        <v>199</v>
      </c>
      <c r="C3" s="8">
        <v>5</v>
      </c>
      <c r="D3" s="155"/>
      <c r="E3" s="155">
        <v>5</v>
      </c>
      <c r="F3" s="155">
        <v>5</v>
      </c>
      <c r="G3" s="155">
        <v>5</v>
      </c>
      <c r="H3" s="155">
        <v>5</v>
      </c>
      <c r="I3" s="155">
        <v>5</v>
      </c>
      <c r="J3" s="155">
        <v>5</v>
      </c>
      <c r="K3" s="9">
        <v>5</v>
      </c>
      <c r="L3" s="9">
        <v>5</v>
      </c>
      <c r="M3" s="9">
        <v>5</v>
      </c>
      <c r="N3" s="9">
        <v>5</v>
      </c>
      <c r="O3" s="9">
        <v>5</v>
      </c>
      <c r="P3" s="9">
        <v>5</v>
      </c>
      <c r="Q3" s="9"/>
      <c r="R3" s="9">
        <v>5</v>
      </c>
      <c r="S3" s="155"/>
      <c r="T3" s="9">
        <v>5</v>
      </c>
      <c r="U3" s="9"/>
      <c r="V3" s="9"/>
      <c r="W3" s="9"/>
      <c r="X3" s="9"/>
      <c r="Y3" s="9"/>
      <c r="Z3" s="10"/>
      <c r="AA3" s="10" t="s">
        <v>65</v>
      </c>
      <c r="AB3" s="5">
        <v>5</v>
      </c>
      <c r="AC3" s="228"/>
      <c r="AD3" s="229"/>
      <c r="AE3" s="219">
        <f>SUM(AC3:AD3)</f>
        <v>0</v>
      </c>
      <c r="AF3" s="220" t="str">
        <f t="shared" ref="AF3:AF32" si="0">IF(SUMIF(C3:Y3,1)=0," ",SUMIF(C3:Y3,1))</f>
        <v xml:space="preserve"> </v>
      </c>
      <c r="AG3" s="221" t="str">
        <f t="shared" ref="AG3:AG32" si="1">IF(COUNTIF(C3:Y3,0)=0," ",COUNTIF(C3:Y3,0))</f>
        <v xml:space="preserve"> </v>
      </c>
      <c r="AH3" s="222">
        <f>IF(AG3=" ",IF(AF3=" ",IF(AB3=0," ",AVERAGE(C3:S3,AB3)),1),0)</f>
        <v>5</v>
      </c>
      <c r="AI3" s="223" t="str">
        <f t="shared" ref="AI3:AI32" si="2">IF(AH3=" "," ",IF(AH3&gt;=4.5,"Одличан",IF(AH3&gt;=3.5,"Врло добар",IF(AH3&gt;=2.5,"Добар",IF(AH3&gt;=1.5,"Довољан",IF(AH3&gt;=1,"Недовољан","Неоцењен"))))))</f>
        <v>Одличан</v>
      </c>
      <c r="AK3" t="str">
        <f>IF(AG3=" ",AF3,0)</f>
        <v xml:space="preserve"> </v>
      </c>
    </row>
    <row r="4" spans="1:39">
      <c r="A4" s="249">
        <v>2</v>
      </c>
      <c r="B4" s="205"/>
      <c r="C4" s="113"/>
      <c r="D4" s="114"/>
      <c r="E4" s="114"/>
      <c r="F4" s="114"/>
      <c r="G4" s="114"/>
      <c r="H4" s="114"/>
      <c r="I4" s="114"/>
      <c r="J4" s="114"/>
      <c r="K4" s="114"/>
      <c r="L4" s="114"/>
      <c r="M4" s="114"/>
      <c r="N4" s="114"/>
      <c r="O4" s="114"/>
      <c r="P4" s="114"/>
      <c r="Q4" s="114"/>
      <c r="R4" s="114"/>
      <c r="S4" s="114"/>
      <c r="T4" s="114"/>
      <c r="U4" s="114"/>
      <c r="V4" s="114"/>
      <c r="W4" s="114"/>
      <c r="X4" s="114"/>
      <c r="Y4" s="114"/>
      <c r="Z4" s="152"/>
      <c r="AA4" s="152"/>
      <c r="AB4" s="116"/>
      <c r="AC4" s="230"/>
      <c r="AD4" s="231"/>
      <c r="AE4" s="118">
        <f t="shared" ref="AE4:AE32" si="3">SUM(AC4:AD4)</f>
        <v>0</v>
      </c>
      <c r="AF4" s="119" t="str">
        <f t="shared" si="0"/>
        <v xml:space="preserve"> </v>
      </c>
      <c r="AG4" s="120" t="str">
        <f t="shared" si="1"/>
        <v xml:space="preserve"> </v>
      </c>
      <c r="AH4" s="178" t="str">
        <f t="shared" ref="AH4:AH32" si="4">IF(AG4=" ",IF(AF4=" ",IF(AB4=0," ",AVERAGE(C4:S4,AB4)),1),0)</f>
        <v xml:space="preserve"> </v>
      </c>
      <c r="AI4" s="120" t="str">
        <f t="shared" si="2"/>
        <v xml:space="preserve"> </v>
      </c>
      <c r="AK4" t="str">
        <f t="shared" ref="AK4:AK31" si="5">IF(AG4=" ",AF4,0)</f>
        <v xml:space="preserve"> </v>
      </c>
    </row>
    <row r="5" spans="1:39">
      <c r="A5" s="250">
        <v>3</v>
      </c>
      <c r="B5" s="197"/>
      <c r="C5" s="12"/>
      <c r="D5" s="13"/>
      <c r="E5" s="13"/>
      <c r="F5" s="13"/>
      <c r="G5" s="13"/>
      <c r="H5" s="13"/>
      <c r="I5" s="13"/>
      <c r="J5" s="13"/>
      <c r="K5" s="13"/>
      <c r="L5" s="13"/>
      <c r="M5" s="13"/>
      <c r="N5" s="13"/>
      <c r="O5" s="13"/>
      <c r="P5" s="13"/>
      <c r="Q5" s="13"/>
      <c r="R5" s="13"/>
      <c r="S5" s="13"/>
      <c r="T5" s="13"/>
      <c r="U5" s="13"/>
      <c r="V5" s="13"/>
      <c r="W5" s="13"/>
      <c r="X5" s="13"/>
      <c r="Y5" s="13"/>
      <c r="Z5" s="4"/>
      <c r="AA5" s="4"/>
      <c r="AB5" s="14"/>
      <c r="AC5" s="232"/>
      <c r="AD5" s="233"/>
      <c r="AE5" s="224">
        <f t="shared" si="3"/>
        <v>0</v>
      </c>
      <c r="AF5" s="225" t="str">
        <f t="shared" si="0"/>
        <v xml:space="preserve"> </v>
      </c>
      <c r="AG5" s="223" t="str">
        <f t="shared" si="1"/>
        <v xml:space="preserve"> </v>
      </c>
      <c r="AH5" s="222" t="str">
        <f t="shared" si="4"/>
        <v xml:space="preserve"> </v>
      </c>
      <c r="AI5" s="223" t="str">
        <f t="shared" si="2"/>
        <v xml:space="preserve"> </v>
      </c>
      <c r="AK5" t="str">
        <f t="shared" si="5"/>
        <v xml:space="preserve"> </v>
      </c>
    </row>
    <row r="6" spans="1:39">
      <c r="A6" s="249">
        <v>4</v>
      </c>
      <c r="B6" s="205"/>
      <c r="C6" s="113"/>
      <c r="D6" s="114"/>
      <c r="E6" s="114"/>
      <c r="F6" s="114"/>
      <c r="G6" s="114"/>
      <c r="H6" s="114"/>
      <c r="I6" s="114"/>
      <c r="J6" s="114"/>
      <c r="K6" s="114"/>
      <c r="L6" s="114"/>
      <c r="M6" s="114"/>
      <c r="N6" s="114"/>
      <c r="O6" s="114"/>
      <c r="P6" s="114"/>
      <c r="Q6" s="114"/>
      <c r="R6" s="114"/>
      <c r="S6" s="114"/>
      <c r="T6" s="114"/>
      <c r="U6" s="114"/>
      <c r="V6" s="114"/>
      <c r="W6" s="114"/>
      <c r="X6" s="114"/>
      <c r="Y6" s="114"/>
      <c r="Z6" s="115"/>
      <c r="AA6" s="152"/>
      <c r="AB6" s="116"/>
      <c r="AC6" s="230"/>
      <c r="AD6" s="231"/>
      <c r="AE6" s="118">
        <f t="shared" si="3"/>
        <v>0</v>
      </c>
      <c r="AF6" s="119" t="str">
        <f t="shared" si="0"/>
        <v xml:space="preserve"> </v>
      </c>
      <c r="AG6" s="120" t="str">
        <f t="shared" si="1"/>
        <v xml:space="preserve"> </v>
      </c>
      <c r="AH6" s="178" t="str">
        <f t="shared" si="4"/>
        <v xml:space="preserve"> </v>
      </c>
      <c r="AI6" s="120" t="str">
        <f t="shared" si="2"/>
        <v xml:space="preserve"> </v>
      </c>
      <c r="AK6" t="str">
        <f t="shared" si="5"/>
        <v xml:space="preserve"> </v>
      </c>
    </row>
    <row r="7" spans="1:39">
      <c r="A7" s="250">
        <v>5</v>
      </c>
      <c r="B7" s="197"/>
      <c r="C7" s="12"/>
      <c r="D7" s="13"/>
      <c r="E7" s="13"/>
      <c r="F7" s="13"/>
      <c r="G7" s="13"/>
      <c r="H7" s="13"/>
      <c r="I7" s="13"/>
      <c r="J7" s="13"/>
      <c r="K7" s="13"/>
      <c r="L7" s="13"/>
      <c r="M7" s="13"/>
      <c r="N7" s="13"/>
      <c r="O7" s="13"/>
      <c r="P7" s="13"/>
      <c r="Q7" s="13"/>
      <c r="R7" s="13"/>
      <c r="S7" s="13"/>
      <c r="T7" s="13"/>
      <c r="U7" s="13"/>
      <c r="V7" s="13"/>
      <c r="W7" s="13"/>
      <c r="X7" s="13"/>
      <c r="Y7" s="13"/>
      <c r="Z7" s="4"/>
      <c r="AA7" s="4"/>
      <c r="AB7" s="14"/>
      <c r="AC7" s="232"/>
      <c r="AD7" s="233"/>
      <c r="AE7" s="223">
        <f t="shared" si="3"/>
        <v>0</v>
      </c>
      <c r="AF7" s="225" t="str">
        <f t="shared" si="0"/>
        <v xml:space="preserve"> </v>
      </c>
      <c r="AG7" s="223" t="str">
        <f t="shared" si="1"/>
        <v xml:space="preserve"> </v>
      </c>
      <c r="AH7" s="222" t="str">
        <f t="shared" si="4"/>
        <v xml:space="preserve"> </v>
      </c>
      <c r="AI7" s="223" t="str">
        <f t="shared" si="2"/>
        <v xml:space="preserve"> </v>
      </c>
      <c r="AK7" t="str">
        <f t="shared" si="5"/>
        <v xml:space="preserve"> </v>
      </c>
    </row>
    <row r="8" spans="1:39">
      <c r="A8" s="249">
        <v>6</v>
      </c>
      <c r="B8" s="205"/>
      <c r="C8" s="113"/>
      <c r="D8" s="114"/>
      <c r="E8" s="114"/>
      <c r="F8" s="114"/>
      <c r="G8" s="114"/>
      <c r="H8" s="114"/>
      <c r="I8" s="114"/>
      <c r="J8" s="114"/>
      <c r="K8" s="114"/>
      <c r="L8" s="114"/>
      <c r="M8" s="114"/>
      <c r="N8" s="114"/>
      <c r="O8" s="114"/>
      <c r="P8" s="114"/>
      <c r="Q8" s="114"/>
      <c r="R8" s="114"/>
      <c r="S8" s="114"/>
      <c r="T8" s="114"/>
      <c r="U8" s="114"/>
      <c r="V8" s="114"/>
      <c r="W8" s="114"/>
      <c r="X8" s="114"/>
      <c r="Y8" s="114"/>
      <c r="Z8" s="115"/>
      <c r="AA8" s="152"/>
      <c r="AB8" s="116"/>
      <c r="AC8" s="230"/>
      <c r="AD8" s="231"/>
      <c r="AE8" s="121">
        <f t="shared" si="3"/>
        <v>0</v>
      </c>
      <c r="AF8" s="119" t="str">
        <f t="shared" si="0"/>
        <v xml:space="preserve"> </v>
      </c>
      <c r="AG8" s="120" t="str">
        <f t="shared" si="1"/>
        <v xml:space="preserve"> </v>
      </c>
      <c r="AH8" s="178" t="str">
        <f t="shared" si="4"/>
        <v xml:space="preserve"> </v>
      </c>
      <c r="AI8" s="120" t="str">
        <f t="shared" si="2"/>
        <v xml:space="preserve"> </v>
      </c>
      <c r="AK8" t="str">
        <f t="shared" si="5"/>
        <v xml:space="preserve"> </v>
      </c>
    </row>
    <row r="9" spans="1:39">
      <c r="A9" s="250">
        <v>7</v>
      </c>
      <c r="B9" s="197"/>
      <c r="C9" s="12"/>
      <c r="D9" s="13"/>
      <c r="E9" s="13"/>
      <c r="F9" s="13"/>
      <c r="G9" s="13"/>
      <c r="H9" s="13"/>
      <c r="I9" s="13"/>
      <c r="J9" s="13"/>
      <c r="K9" s="13"/>
      <c r="L9" s="13"/>
      <c r="M9" s="13"/>
      <c r="N9" s="13"/>
      <c r="O9" s="13"/>
      <c r="P9" s="13"/>
      <c r="Q9" s="13"/>
      <c r="R9" s="13"/>
      <c r="S9" s="13"/>
      <c r="T9" s="13"/>
      <c r="U9" s="13"/>
      <c r="V9" s="13"/>
      <c r="W9" s="13"/>
      <c r="X9" s="13"/>
      <c r="Y9" s="13"/>
      <c r="Z9" s="4"/>
      <c r="AA9" s="4"/>
      <c r="AB9" s="14"/>
      <c r="AC9" s="232"/>
      <c r="AD9" s="234"/>
      <c r="AE9" s="224">
        <f t="shared" si="3"/>
        <v>0</v>
      </c>
      <c r="AF9" s="225" t="str">
        <f t="shared" si="0"/>
        <v xml:space="preserve"> </v>
      </c>
      <c r="AG9" s="223" t="str">
        <f t="shared" si="1"/>
        <v xml:space="preserve"> </v>
      </c>
      <c r="AH9" s="222" t="str">
        <f t="shared" si="4"/>
        <v xml:space="preserve"> </v>
      </c>
      <c r="AI9" s="223" t="str">
        <f t="shared" si="2"/>
        <v xml:space="preserve"> </v>
      </c>
      <c r="AK9" t="str">
        <f t="shared" si="5"/>
        <v xml:space="preserve"> </v>
      </c>
    </row>
    <row r="10" spans="1:39">
      <c r="A10" s="249">
        <v>8</v>
      </c>
      <c r="B10" s="205"/>
      <c r="C10" s="113"/>
      <c r="D10" s="114"/>
      <c r="E10" s="114"/>
      <c r="F10" s="114"/>
      <c r="G10" s="114"/>
      <c r="H10" s="114"/>
      <c r="I10" s="114"/>
      <c r="J10" s="114"/>
      <c r="K10" s="114"/>
      <c r="L10" s="114"/>
      <c r="M10" s="114"/>
      <c r="N10" s="114"/>
      <c r="O10" s="114"/>
      <c r="P10" s="114"/>
      <c r="Q10" s="114"/>
      <c r="R10" s="114"/>
      <c r="S10" s="114"/>
      <c r="T10" s="114"/>
      <c r="U10" s="114"/>
      <c r="V10" s="114"/>
      <c r="W10" s="114"/>
      <c r="X10" s="114"/>
      <c r="Y10" s="114"/>
      <c r="Z10" s="115"/>
      <c r="AA10" s="152"/>
      <c r="AB10" s="116"/>
      <c r="AC10" s="230"/>
      <c r="AD10" s="231"/>
      <c r="AE10" s="118">
        <f t="shared" si="3"/>
        <v>0</v>
      </c>
      <c r="AF10" s="119" t="str">
        <f t="shared" si="0"/>
        <v xml:space="preserve"> </v>
      </c>
      <c r="AG10" s="120" t="str">
        <f t="shared" si="1"/>
        <v xml:space="preserve"> </v>
      </c>
      <c r="AH10" s="178" t="str">
        <f t="shared" si="4"/>
        <v xml:space="preserve"> </v>
      </c>
      <c r="AI10" s="120" t="str">
        <f t="shared" si="2"/>
        <v xml:space="preserve"> </v>
      </c>
      <c r="AK10" t="str">
        <f t="shared" si="5"/>
        <v xml:space="preserve"> </v>
      </c>
    </row>
    <row r="11" spans="1:39">
      <c r="A11" s="250">
        <v>9</v>
      </c>
      <c r="B11" s="197"/>
      <c r="C11" s="12"/>
      <c r="D11" s="13"/>
      <c r="E11" s="13"/>
      <c r="F11" s="13"/>
      <c r="G11" s="13"/>
      <c r="H11" s="13"/>
      <c r="I11" s="13"/>
      <c r="J11" s="13"/>
      <c r="K11" s="13"/>
      <c r="L11" s="13"/>
      <c r="M11" s="13"/>
      <c r="N11" s="13"/>
      <c r="O11" s="13"/>
      <c r="P11" s="13"/>
      <c r="Q11" s="13"/>
      <c r="R11" s="13"/>
      <c r="S11" s="13"/>
      <c r="T11" s="13"/>
      <c r="U11" s="13"/>
      <c r="V11" s="13"/>
      <c r="W11" s="13"/>
      <c r="X11" s="13"/>
      <c r="Y11" s="13"/>
      <c r="Z11" s="4"/>
      <c r="AA11" s="4"/>
      <c r="AB11" s="14"/>
      <c r="AC11" s="232"/>
      <c r="AD11" s="234"/>
      <c r="AE11" s="224">
        <f t="shared" si="3"/>
        <v>0</v>
      </c>
      <c r="AF11" s="225" t="str">
        <f t="shared" si="0"/>
        <v xml:space="preserve"> </v>
      </c>
      <c r="AG11" s="223" t="str">
        <f t="shared" si="1"/>
        <v xml:space="preserve"> </v>
      </c>
      <c r="AH11" s="222" t="str">
        <f t="shared" si="4"/>
        <v xml:space="preserve"> </v>
      </c>
      <c r="AI11" s="223" t="str">
        <f t="shared" si="2"/>
        <v xml:space="preserve"> </v>
      </c>
      <c r="AK11" t="str">
        <f t="shared" si="5"/>
        <v xml:space="preserve"> </v>
      </c>
    </row>
    <row r="12" spans="1:39">
      <c r="A12" s="249">
        <v>10</v>
      </c>
      <c r="B12" s="205"/>
      <c r="C12" s="113"/>
      <c r="D12" s="114"/>
      <c r="E12" s="114"/>
      <c r="F12" s="114"/>
      <c r="G12" s="114"/>
      <c r="H12" s="114"/>
      <c r="I12" s="114"/>
      <c r="J12" s="114"/>
      <c r="K12" s="114"/>
      <c r="L12" s="114"/>
      <c r="M12" s="114"/>
      <c r="N12" s="114"/>
      <c r="O12" s="114"/>
      <c r="P12" s="114"/>
      <c r="Q12" s="114"/>
      <c r="R12" s="114"/>
      <c r="S12" s="114"/>
      <c r="T12" s="114"/>
      <c r="U12" s="114"/>
      <c r="V12" s="114"/>
      <c r="W12" s="114"/>
      <c r="X12" s="114"/>
      <c r="Y12" s="114"/>
      <c r="Z12" s="115"/>
      <c r="AA12" s="152"/>
      <c r="AB12" s="116"/>
      <c r="AC12" s="230"/>
      <c r="AD12" s="231"/>
      <c r="AE12" s="118">
        <f t="shared" si="3"/>
        <v>0</v>
      </c>
      <c r="AF12" s="119" t="str">
        <f t="shared" si="0"/>
        <v xml:space="preserve"> </v>
      </c>
      <c r="AG12" s="120" t="str">
        <f t="shared" si="1"/>
        <v xml:space="preserve"> </v>
      </c>
      <c r="AH12" s="178" t="str">
        <f t="shared" si="4"/>
        <v xml:space="preserve"> </v>
      </c>
      <c r="AI12" s="120" t="str">
        <f t="shared" si="2"/>
        <v xml:space="preserve"> </v>
      </c>
      <c r="AK12" t="str">
        <f t="shared" si="5"/>
        <v xml:space="preserve"> </v>
      </c>
    </row>
    <row r="13" spans="1:39">
      <c r="A13" s="250">
        <v>11</v>
      </c>
      <c r="B13" s="197"/>
      <c r="C13" s="12"/>
      <c r="D13" s="13"/>
      <c r="E13" s="13"/>
      <c r="F13" s="13"/>
      <c r="G13" s="13"/>
      <c r="H13" s="13"/>
      <c r="I13" s="13"/>
      <c r="J13" s="13"/>
      <c r="K13" s="13"/>
      <c r="L13" s="13"/>
      <c r="M13" s="13"/>
      <c r="N13" s="13"/>
      <c r="O13" s="13"/>
      <c r="P13" s="13"/>
      <c r="Q13" s="13"/>
      <c r="R13" s="13"/>
      <c r="S13" s="13"/>
      <c r="T13" s="13"/>
      <c r="U13" s="13"/>
      <c r="V13" s="13"/>
      <c r="W13" s="13"/>
      <c r="X13" s="13"/>
      <c r="Y13" s="13"/>
      <c r="Z13" s="4"/>
      <c r="AA13" s="4"/>
      <c r="AB13" s="14"/>
      <c r="AC13" s="232"/>
      <c r="AD13" s="234"/>
      <c r="AE13" s="224">
        <f t="shared" si="3"/>
        <v>0</v>
      </c>
      <c r="AF13" s="225" t="str">
        <f t="shared" si="0"/>
        <v xml:space="preserve"> </v>
      </c>
      <c r="AG13" s="223" t="str">
        <f t="shared" si="1"/>
        <v xml:space="preserve"> </v>
      </c>
      <c r="AH13" s="222" t="str">
        <f t="shared" si="4"/>
        <v xml:space="preserve"> </v>
      </c>
      <c r="AI13" s="223" t="str">
        <f t="shared" si="2"/>
        <v xml:space="preserve"> </v>
      </c>
      <c r="AK13" t="str">
        <f t="shared" si="5"/>
        <v xml:space="preserve"> </v>
      </c>
    </row>
    <row r="14" spans="1:39">
      <c r="A14" s="249">
        <v>12</v>
      </c>
      <c r="B14" s="205"/>
      <c r="C14" s="113"/>
      <c r="D14" s="114"/>
      <c r="E14" s="114"/>
      <c r="F14" s="114"/>
      <c r="G14" s="114"/>
      <c r="H14" s="114"/>
      <c r="I14" s="114"/>
      <c r="J14" s="114"/>
      <c r="K14" s="114"/>
      <c r="L14" s="114"/>
      <c r="M14" s="114"/>
      <c r="N14" s="114"/>
      <c r="O14" s="114"/>
      <c r="P14" s="114"/>
      <c r="Q14" s="114"/>
      <c r="R14" s="114"/>
      <c r="S14" s="114"/>
      <c r="T14" s="114"/>
      <c r="U14" s="114"/>
      <c r="V14" s="114"/>
      <c r="W14" s="114"/>
      <c r="X14" s="114"/>
      <c r="Y14" s="114"/>
      <c r="Z14" s="115"/>
      <c r="AA14" s="152"/>
      <c r="AB14" s="116"/>
      <c r="AC14" s="230"/>
      <c r="AD14" s="231"/>
      <c r="AE14" s="120">
        <f t="shared" si="3"/>
        <v>0</v>
      </c>
      <c r="AF14" s="119" t="str">
        <f t="shared" si="0"/>
        <v xml:space="preserve"> </v>
      </c>
      <c r="AG14" s="120" t="str">
        <f t="shared" si="1"/>
        <v xml:space="preserve"> </v>
      </c>
      <c r="AH14" s="178" t="str">
        <f t="shared" si="4"/>
        <v xml:space="preserve"> </v>
      </c>
      <c r="AI14" s="120" t="str">
        <f t="shared" si="2"/>
        <v xml:space="preserve"> </v>
      </c>
      <c r="AK14" t="str">
        <f t="shared" si="5"/>
        <v xml:space="preserve"> </v>
      </c>
    </row>
    <row r="15" spans="1:39">
      <c r="A15" s="250">
        <v>13</v>
      </c>
      <c r="B15" s="197"/>
      <c r="C15" s="12"/>
      <c r="D15" s="13"/>
      <c r="E15" s="13"/>
      <c r="F15" s="13"/>
      <c r="G15" s="13"/>
      <c r="H15" s="13"/>
      <c r="I15" s="13"/>
      <c r="J15" s="13"/>
      <c r="K15" s="13"/>
      <c r="L15" s="13"/>
      <c r="M15" s="13"/>
      <c r="N15" s="13"/>
      <c r="O15" s="13"/>
      <c r="P15" s="13"/>
      <c r="Q15" s="13"/>
      <c r="R15" s="13"/>
      <c r="S15" s="13"/>
      <c r="T15" s="13"/>
      <c r="U15" s="13"/>
      <c r="V15" s="13"/>
      <c r="W15" s="13"/>
      <c r="X15" s="13"/>
      <c r="Y15" s="13"/>
      <c r="Z15" s="4"/>
      <c r="AA15" s="4"/>
      <c r="AB15" s="14"/>
      <c r="AC15" s="232"/>
      <c r="AD15" s="234"/>
      <c r="AE15" s="223">
        <f t="shared" si="3"/>
        <v>0</v>
      </c>
      <c r="AF15" s="225" t="str">
        <f t="shared" si="0"/>
        <v xml:space="preserve"> </v>
      </c>
      <c r="AG15" s="223" t="str">
        <f t="shared" si="1"/>
        <v xml:space="preserve"> </v>
      </c>
      <c r="AH15" s="222" t="str">
        <f t="shared" si="4"/>
        <v xml:space="preserve"> </v>
      </c>
      <c r="AI15" s="226" t="str">
        <f t="shared" si="2"/>
        <v xml:space="preserve"> </v>
      </c>
      <c r="AK15" t="str">
        <f t="shared" si="5"/>
        <v xml:space="preserve"> </v>
      </c>
    </row>
    <row r="16" spans="1:39">
      <c r="A16" s="249">
        <v>14</v>
      </c>
      <c r="B16" s="205"/>
      <c r="C16" s="113"/>
      <c r="D16" s="114"/>
      <c r="E16" s="114"/>
      <c r="F16" s="114"/>
      <c r="G16" s="114"/>
      <c r="H16" s="114"/>
      <c r="I16" s="114"/>
      <c r="J16" s="114"/>
      <c r="K16" s="114"/>
      <c r="L16" s="114"/>
      <c r="M16" s="114"/>
      <c r="N16" s="114"/>
      <c r="O16" s="114"/>
      <c r="P16" s="114"/>
      <c r="Q16" s="114"/>
      <c r="R16" s="114"/>
      <c r="S16" s="114"/>
      <c r="T16" s="114"/>
      <c r="U16" s="114"/>
      <c r="V16" s="114"/>
      <c r="W16" s="114"/>
      <c r="X16" s="114"/>
      <c r="Y16" s="114"/>
      <c r="Z16" s="115"/>
      <c r="AA16" s="152"/>
      <c r="AB16" s="116"/>
      <c r="AC16" s="230"/>
      <c r="AD16" s="231"/>
      <c r="AE16" s="121">
        <f t="shared" si="3"/>
        <v>0</v>
      </c>
      <c r="AF16" s="119" t="str">
        <f t="shared" si="0"/>
        <v xml:space="preserve"> </v>
      </c>
      <c r="AG16" s="120" t="str">
        <f t="shared" si="1"/>
        <v xml:space="preserve"> </v>
      </c>
      <c r="AH16" s="178" t="str">
        <f t="shared" si="4"/>
        <v xml:space="preserve"> </v>
      </c>
      <c r="AI16" s="118" t="str">
        <f t="shared" si="2"/>
        <v xml:space="preserve"> </v>
      </c>
      <c r="AK16" t="str">
        <f t="shared" si="5"/>
        <v xml:space="preserve"> </v>
      </c>
    </row>
    <row r="17" spans="1:37">
      <c r="A17" s="250">
        <v>15</v>
      </c>
      <c r="B17" s="197"/>
      <c r="C17" s="12"/>
      <c r="D17" s="13"/>
      <c r="E17" s="13"/>
      <c r="F17" s="13"/>
      <c r="G17" s="13"/>
      <c r="H17" s="13"/>
      <c r="I17" s="13"/>
      <c r="J17" s="13"/>
      <c r="K17" s="13"/>
      <c r="L17" s="13"/>
      <c r="M17" s="13"/>
      <c r="N17" s="13"/>
      <c r="O17" s="13"/>
      <c r="P17" s="13"/>
      <c r="Q17" s="13"/>
      <c r="R17" s="13"/>
      <c r="S17" s="13"/>
      <c r="T17" s="13"/>
      <c r="U17" s="13"/>
      <c r="V17" s="13"/>
      <c r="W17" s="13"/>
      <c r="X17" s="13"/>
      <c r="Y17" s="13"/>
      <c r="Z17" s="4"/>
      <c r="AA17" s="4"/>
      <c r="AB17" s="14"/>
      <c r="AC17" s="232"/>
      <c r="AD17" s="234"/>
      <c r="AE17" s="224">
        <f t="shared" si="3"/>
        <v>0</v>
      </c>
      <c r="AF17" s="225" t="str">
        <f t="shared" si="0"/>
        <v xml:space="preserve"> </v>
      </c>
      <c r="AG17" s="223" t="str">
        <f t="shared" si="1"/>
        <v xml:space="preserve"> </v>
      </c>
      <c r="AH17" s="222" t="str">
        <f t="shared" si="4"/>
        <v xml:space="preserve"> </v>
      </c>
      <c r="AI17" s="224" t="str">
        <f t="shared" si="2"/>
        <v xml:space="preserve"> </v>
      </c>
      <c r="AK17" t="str">
        <f t="shared" si="5"/>
        <v xml:space="preserve"> </v>
      </c>
    </row>
    <row r="18" spans="1:37">
      <c r="A18" s="249">
        <v>16</v>
      </c>
      <c r="B18" s="205"/>
      <c r="C18" s="113"/>
      <c r="D18" s="114"/>
      <c r="E18" s="114"/>
      <c r="F18" s="114"/>
      <c r="G18" s="114"/>
      <c r="H18" s="114"/>
      <c r="I18" s="114"/>
      <c r="J18" s="114"/>
      <c r="K18" s="114"/>
      <c r="L18" s="114"/>
      <c r="M18" s="114"/>
      <c r="N18" s="114"/>
      <c r="O18" s="114"/>
      <c r="P18" s="114"/>
      <c r="Q18" s="114"/>
      <c r="R18" s="114"/>
      <c r="S18" s="114"/>
      <c r="T18" s="114"/>
      <c r="U18" s="114"/>
      <c r="V18" s="114"/>
      <c r="W18" s="114"/>
      <c r="X18" s="114"/>
      <c r="Y18" s="114"/>
      <c r="Z18" s="115"/>
      <c r="AA18" s="152"/>
      <c r="AB18" s="116"/>
      <c r="AC18" s="230"/>
      <c r="AD18" s="231"/>
      <c r="AE18" s="118">
        <f t="shared" si="3"/>
        <v>0</v>
      </c>
      <c r="AF18" s="119" t="str">
        <f t="shared" si="0"/>
        <v xml:space="preserve"> </v>
      </c>
      <c r="AG18" s="120" t="str">
        <f t="shared" si="1"/>
        <v xml:space="preserve"> </v>
      </c>
      <c r="AH18" s="178" t="str">
        <f t="shared" si="4"/>
        <v xml:space="preserve"> </v>
      </c>
      <c r="AI18" s="118" t="str">
        <f t="shared" si="2"/>
        <v xml:space="preserve"> </v>
      </c>
      <c r="AK18" t="str">
        <f t="shared" si="5"/>
        <v xml:space="preserve"> </v>
      </c>
    </row>
    <row r="19" spans="1:37">
      <c r="A19" s="250">
        <v>17</v>
      </c>
      <c r="B19" s="197"/>
      <c r="C19" s="12"/>
      <c r="D19" s="13"/>
      <c r="E19" s="13"/>
      <c r="F19" s="13"/>
      <c r="G19" s="13"/>
      <c r="H19" s="13"/>
      <c r="I19" s="13"/>
      <c r="J19" s="13"/>
      <c r="K19" s="13"/>
      <c r="L19" s="13"/>
      <c r="M19" s="13"/>
      <c r="N19" s="13"/>
      <c r="O19" s="13"/>
      <c r="P19" s="13"/>
      <c r="Q19" s="13"/>
      <c r="R19" s="13"/>
      <c r="S19" s="13"/>
      <c r="T19" s="13"/>
      <c r="U19" s="13"/>
      <c r="V19" s="13"/>
      <c r="W19" s="13"/>
      <c r="X19" s="13"/>
      <c r="Y19" s="13"/>
      <c r="Z19" s="4"/>
      <c r="AA19" s="4"/>
      <c r="AB19" s="14"/>
      <c r="AC19" s="232"/>
      <c r="AD19" s="234"/>
      <c r="AE19" s="224">
        <f t="shared" si="3"/>
        <v>0</v>
      </c>
      <c r="AF19" s="225" t="str">
        <f t="shared" si="0"/>
        <v xml:space="preserve"> </v>
      </c>
      <c r="AG19" s="223" t="str">
        <f t="shared" si="1"/>
        <v xml:space="preserve"> </v>
      </c>
      <c r="AH19" s="222" t="str">
        <f t="shared" si="4"/>
        <v xml:space="preserve"> </v>
      </c>
      <c r="AI19" s="224" t="str">
        <f t="shared" si="2"/>
        <v xml:space="preserve"> </v>
      </c>
      <c r="AK19" t="str">
        <f t="shared" si="5"/>
        <v xml:space="preserve"> </v>
      </c>
    </row>
    <row r="20" spans="1:37">
      <c r="A20" s="249">
        <v>18</v>
      </c>
      <c r="B20" s="205"/>
      <c r="C20" s="113"/>
      <c r="D20" s="114"/>
      <c r="E20" s="114"/>
      <c r="F20" s="114"/>
      <c r="G20" s="114"/>
      <c r="H20" s="114"/>
      <c r="I20" s="114"/>
      <c r="J20" s="114"/>
      <c r="K20" s="114"/>
      <c r="L20" s="114"/>
      <c r="M20" s="114"/>
      <c r="N20" s="114"/>
      <c r="O20" s="114"/>
      <c r="P20" s="114"/>
      <c r="Q20" s="114"/>
      <c r="R20" s="114"/>
      <c r="S20" s="114"/>
      <c r="T20" s="114"/>
      <c r="U20" s="114"/>
      <c r="V20" s="114"/>
      <c r="W20" s="114"/>
      <c r="X20" s="114"/>
      <c r="Y20" s="114"/>
      <c r="Z20" s="115"/>
      <c r="AA20" s="152"/>
      <c r="AB20" s="116"/>
      <c r="AC20" s="230"/>
      <c r="AD20" s="231"/>
      <c r="AE20" s="120">
        <f t="shared" si="3"/>
        <v>0</v>
      </c>
      <c r="AF20" s="119" t="str">
        <f t="shared" si="0"/>
        <v xml:space="preserve"> </v>
      </c>
      <c r="AG20" s="120" t="str">
        <f t="shared" si="1"/>
        <v xml:space="preserve"> </v>
      </c>
      <c r="AH20" s="178" t="str">
        <f t="shared" si="4"/>
        <v xml:space="preserve"> </v>
      </c>
      <c r="AI20" s="118" t="str">
        <f t="shared" si="2"/>
        <v xml:space="preserve"> </v>
      </c>
      <c r="AK20" t="str">
        <f t="shared" si="5"/>
        <v xml:space="preserve"> </v>
      </c>
    </row>
    <row r="21" spans="1:37">
      <c r="A21" s="250">
        <v>19</v>
      </c>
      <c r="B21" s="197"/>
      <c r="C21" s="12"/>
      <c r="D21" s="13"/>
      <c r="E21" s="13"/>
      <c r="F21" s="13"/>
      <c r="G21" s="13"/>
      <c r="H21" s="13"/>
      <c r="I21" s="13"/>
      <c r="J21" s="13"/>
      <c r="K21" s="13"/>
      <c r="L21" s="13"/>
      <c r="M21" s="13"/>
      <c r="N21" s="13"/>
      <c r="O21" s="13"/>
      <c r="P21" s="13"/>
      <c r="Q21" s="13"/>
      <c r="R21" s="13"/>
      <c r="S21" s="13"/>
      <c r="T21" s="13"/>
      <c r="U21" s="13"/>
      <c r="V21" s="13"/>
      <c r="W21" s="13"/>
      <c r="X21" s="13"/>
      <c r="Y21" s="13"/>
      <c r="Z21" s="4"/>
      <c r="AA21" s="4"/>
      <c r="AB21" s="14"/>
      <c r="AC21" s="232"/>
      <c r="AD21" s="234"/>
      <c r="AE21" s="226">
        <f t="shared" si="3"/>
        <v>0</v>
      </c>
      <c r="AF21" s="225" t="str">
        <f t="shared" si="0"/>
        <v xml:space="preserve"> </v>
      </c>
      <c r="AG21" s="223" t="str">
        <f t="shared" si="1"/>
        <v xml:space="preserve"> </v>
      </c>
      <c r="AH21" s="222" t="str">
        <f t="shared" si="4"/>
        <v xml:space="preserve"> </v>
      </c>
      <c r="AI21" s="223" t="str">
        <f t="shared" si="2"/>
        <v xml:space="preserve"> </v>
      </c>
      <c r="AK21" t="str">
        <f t="shared" si="5"/>
        <v xml:space="preserve"> </v>
      </c>
    </row>
    <row r="22" spans="1:37">
      <c r="A22" s="249">
        <v>20</v>
      </c>
      <c r="B22" s="205"/>
      <c r="C22" s="113"/>
      <c r="D22" s="114"/>
      <c r="E22" s="114"/>
      <c r="F22" s="114"/>
      <c r="G22" s="114"/>
      <c r="H22" s="114"/>
      <c r="I22" s="114"/>
      <c r="J22" s="114"/>
      <c r="K22" s="114"/>
      <c r="L22" s="114"/>
      <c r="M22" s="114"/>
      <c r="N22" s="114"/>
      <c r="O22" s="114"/>
      <c r="P22" s="114"/>
      <c r="Q22" s="114"/>
      <c r="R22" s="114"/>
      <c r="S22" s="114"/>
      <c r="T22" s="114"/>
      <c r="U22" s="114"/>
      <c r="V22" s="114"/>
      <c r="W22" s="114"/>
      <c r="X22" s="114"/>
      <c r="Y22" s="114"/>
      <c r="Z22" s="115"/>
      <c r="AA22" s="152"/>
      <c r="AB22" s="116"/>
      <c r="AC22" s="230"/>
      <c r="AD22" s="231"/>
      <c r="AE22" s="118">
        <f t="shared" si="3"/>
        <v>0</v>
      </c>
      <c r="AF22" s="119" t="str">
        <f t="shared" si="0"/>
        <v xml:space="preserve"> </v>
      </c>
      <c r="AG22" s="120" t="str">
        <f t="shared" si="1"/>
        <v xml:space="preserve"> </v>
      </c>
      <c r="AH22" s="178" t="str">
        <f t="shared" si="4"/>
        <v xml:space="preserve"> </v>
      </c>
      <c r="AI22" s="121" t="str">
        <f t="shared" si="2"/>
        <v xml:space="preserve"> </v>
      </c>
      <c r="AK22" t="str">
        <f t="shared" si="5"/>
        <v xml:space="preserve"> </v>
      </c>
    </row>
    <row r="23" spans="1:37">
      <c r="A23" s="250">
        <v>21</v>
      </c>
      <c r="B23" s="197"/>
      <c r="C23" s="12"/>
      <c r="D23" s="13"/>
      <c r="E23" s="13"/>
      <c r="F23" s="13"/>
      <c r="G23" s="13"/>
      <c r="H23" s="13"/>
      <c r="I23" s="13"/>
      <c r="J23" s="13"/>
      <c r="K23" s="13"/>
      <c r="L23" s="13"/>
      <c r="M23" s="13"/>
      <c r="N23" s="13"/>
      <c r="O23" s="13"/>
      <c r="P23" s="13"/>
      <c r="Q23" s="13"/>
      <c r="R23" s="13"/>
      <c r="S23" s="13"/>
      <c r="T23" s="13"/>
      <c r="U23" s="13"/>
      <c r="V23" s="13"/>
      <c r="W23" s="13"/>
      <c r="X23" s="13"/>
      <c r="Y23" s="13"/>
      <c r="Z23" s="4"/>
      <c r="AA23" s="4"/>
      <c r="AB23" s="14"/>
      <c r="AC23" s="232"/>
      <c r="AD23" s="234"/>
      <c r="AE23" s="223">
        <f t="shared" si="3"/>
        <v>0</v>
      </c>
      <c r="AF23" s="225" t="str">
        <f t="shared" si="0"/>
        <v xml:space="preserve"> </v>
      </c>
      <c r="AG23" s="223" t="str">
        <f t="shared" si="1"/>
        <v xml:space="preserve"> </v>
      </c>
      <c r="AH23" s="222" t="str">
        <f t="shared" si="4"/>
        <v xml:space="preserve"> </v>
      </c>
      <c r="AI23" s="224" t="str">
        <f t="shared" si="2"/>
        <v xml:space="preserve"> </v>
      </c>
      <c r="AK23" t="str">
        <f t="shared" si="5"/>
        <v xml:space="preserve"> </v>
      </c>
    </row>
    <row r="24" spans="1:37">
      <c r="A24" s="249">
        <v>22</v>
      </c>
      <c r="B24" s="205"/>
      <c r="C24" s="113"/>
      <c r="D24" s="114"/>
      <c r="E24" s="114"/>
      <c r="F24" s="114"/>
      <c r="G24" s="114"/>
      <c r="H24" s="114"/>
      <c r="I24" s="114"/>
      <c r="J24" s="114"/>
      <c r="K24" s="114"/>
      <c r="L24" s="114"/>
      <c r="M24" s="114"/>
      <c r="N24" s="114"/>
      <c r="O24" s="114"/>
      <c r="P24" s="114"/>
      <c r="Q24" s="114"/>
      <c r="R24" s="114"/>
      <c r="S24" s="114"/>
      <c r="T24" s="114"/>
      <c r="U24" s="114"/>
      <c r="V24" s="114"/>
      <c r="W24" s="114"/>
      <c r="X24" s="114"/>
      <c r="Y24" s="114"/>
      <c r="Z24" s="115"/>
      <c r="AA24" s="152"/>
      <c r="AB24" s="116"/>
      <c r="AC24" s="230"/>
      <c r="AD24" s="231"/>
      <c r="AE24" s="121">
        <f t="shared" si="3"/>
        <v>0</v>
      </c>
      <c r="AF24" s="119" t="str">
        <f t="shared" si="0"/>
        <v xml:space="preserve"> </v>
      </c>
      <c r="AG24" s="120" t="str">
        <f t="shared" si="1"/>
        <v xml:space="preserve"> </v>
      </c>
      <c r="AH24" s="178" t="str">
        <f t="shared" si="4"/>
        <v xml:space="preserve"> </v>
      </c>
      <c r="AI24" s="120" t="str">
        <f t="shared" si="2"/>
        <v xml:space="preserve"> </v>
      </c>
      <c r="AK24" t="str">
        <f t="shared" si="5"/>
        <v xml:space="preserve"> </v>
      </c>
    </row>
    <row r="25" spans="1:37">
      <c r="A25" s="250">
        <v>23</v>
      </c>
      <c r="B25" s="197"/>
      <c r="C25" s="12"/>
      <c r="D25" s="13"/>
      <c r="E25" s="13"/>
      <c r="F25" s="13"/>
      <c r="G25" s="13"/>
      <c r="H25" s="13"/>
      <c r="I25" s="13"/>
      <c r="J25" s="13"/>
      <c r="K25" s="13"/>
      <c r="L25" s="13"/>
      <c r="M25" s="13"/>
      <c r="N25" s="13"/>
      <c r="O25" s="13"/>
      <c r="P25" s="13"/>
      <c r="Q25" s="13"/>
      <c r="R25" s="13"/>
      <c r="S25" s="13"/>
      <c r="T25" s="13"/>
      <c r="U25" s="13"/>
      <c r="V25" s="13"/>
      <c r="W25" s="13"/>
      <c r="X25" s="13"/>
      <c r="Y25" s="13"/>
      <c r="Z25" s="4"/>
      <c r="AA25" s="4"/>
      <c r="AB25" s="14"/>
      <c r="AC25" s="232"/>
      <c r="AD25" s="234"/>
      <c r="AE25" s="224">
        <f t="shared" si="3"/>
        <v>0</v>
      </c>
      <c r="AF25" s="225" t="str">
        <f t="shared" si="0"/>
        <v xml:space="preserve"> </v>
      </c>
      <c r="AG25" s="223" t="str">
        <f t="shared" si="1"/>
        <v xml:space="preserve"> </v>
      </c>
      <c r="AH25" s="222" t="str">
        <f t="shared" si="4"/>
        <v xml:space="preserve"> </v>
      </c>
      <c r="AI25" s="223" t="str">
        <f t="shared" si="2"/>
        <v xml:space="preserve"> </v>
      </c>
      <c r="AK25" t="str">
        <f t="shared" si="5"/>
        <v xml:space="preserve"> </v>
      </c>
    </row>
    <row r="26" spans="1:37">
      <c r="A26" s="249">
        <v>24</v>
      </c>
      <c r="B26" s="205"/>
      <c r="C26" s="113"/>
      <c r="D26" s="114"/>
      <c r="E26" s="114"/>
      <c r="F26" s="114"/>
      <c r="G26" s="114"/>
      <c r="H26" s="114"/>
      <c r="I26" s="114"/>
      <c r="J26" s="114"/>
      <c r="K26" s="114"/>
      <c r="L26" s="114"/>
      <c r="M26" s="114"/>
      <c r="N26" s="114"/>
      <c r="O26" s="114"/>
      <c r="P26" s="114"/>
      <c r="Q26" s="114"/>
      <c r="R26" s="114"/>
      <c r="S26" s="114"/>
      <c r="T26" s="114"/>
      <c r="U26" s="114"/>
      <c r="V26" s="114"/>
      <c r="W26" s="114"/>
      <c r="X26" s="114"/>
      <c r="Y26" s="114"/>
      <c r="Z26" s="115"/>
      <c r="AA26" s="152"/>
      <c r="AB26" s="116"/>
      <c r="AC26" s="230"/>
      <c r="AD26" s="231"/>
      <c r="AE26" s="118">
        <f t="shared" si="3"/>
        <v>0</v>
      </c>
      <c r="AF26" s="119" t="str">
        <f t="shared" si="0"/>
        <v xml:space="preserve"> </v>
      </c>
      <c r="AG26" s="120" t="str">
        <f t="shared" si="1"/>
        <v xml:space="preserve"> </v>
      </c>
      <c r="AH26" s="178" t="str">
        <f t="shared" si="4"/>
        <v xml:space="preserve"> </v>
      </c>
      <c r="AI26" s="121" t="str">
        <f t="shared" si="2"/>
        <v xml:space="preserve"> </v>
      </c>
      <c r="AK26" t="str">
        <f t="shared" si="5"/>
        <v xml:space="preserve"> </v>
      </c>
    </row>
    <row r="27" spans="1:37">
      <c r="A27" s="250">
        <v>25</v>
      </c>
      <c r="B27" s="197"/>
      <c r="C27" s="12"/>
      <c r="D27" s="13"/>
      <c r="E27" s="13"/>
      <c r="F27" s="13"/>
      <c r="G27" s="13"/>
      <c r="H27" s="13"/>
      <c r="I27" s="13"/>
      <c r="J27" s="13"/>
      <c r="K27" s="13"/>
      <c r="L27" s="13"/>
      <c r="M27" s="13"/>
      <c r="N27" s="13"/>
      <c r="O27" s="13"/>
      <c r="P27" s="13"/>
      <c r="Q27" s="13"/>
      <c r="R27" s="13"/>
      <c r="S27" s="13"/>
      <c r="T27" s="13"/>
      <c r="U27" s="13"/>
      <c r="V27" s="13"/>
      <c r="W27" s="13"/>
      <c r="X27" s="13"/>
      <c r="Y27" s="13"/>
      <c r="Z27" s="4"/>
      <c r="AA27" s="4"/>
      <c r="AB27" s="14"/>
      <c r="AC27" s="232"/>
      <c r="AD27" s="234"/>
      <c r="AE27" s="223">
        <f t="shared" si="3"/>
        <v>0</v>
      </c>
      <c r="AF27" s="225" t="str">
        <f t="shared" si="0"/>
        <v xml:space="preserve"> </v>
      </c>
      <c r="AG27" s="223" t="str">
        <f t="shared" si="1"/>
        <v xml:space="preserve"> </v>
      </c>
      <c r="AH27" s="222" t="str">
        <f t="shared" si="4"/>
        <v xml:space="preserve"> </v>
      </c>
      <c r="AI27" s="223" t="str">
        <f t="shared" si="2"/>
        <v xml:space="preserve"> </v>
      </c>
      <c r="AK27" t="str">
        <f t="shared" si="5"/>
        <v xml:space="preserve"> </v>
      </c>
    </row>
    <row r="28" spans="1:37">
      <c r="A28" s="249">
        <v>26</v>
      </c>
      <c r="B28" s="303"/>
      <c r="C28" s="113"/>
      <c r="D28" s="114"/>
      <c r="E28" s="114"/>
      <c r="F28" s="114"/>
      <c r="G28" s="114"/>
      <c r="H28" s="114"/>
      <c r="I28" s="114"/>
      <c r="J28" s="114"/>
      <c r="K28" s="114"/>
      <c r="L28" s="114"/>
      <c r="M28" s="114"/>
      <c r="N28" s="114"/>
      <c r="O28" s="114"/>
      <c r="P28" s="114"/>
      <c r="Q28" s="114"/>
      <c r="R28" s="114"/>
      <c r="S28" s="114"/>
      <c r="T28" s="114"/>
      <c r="U28" s="114"/>
      <c r="V28" s="114"/>
      <c r="W28" s="114"/>
      <c r="X28" s="114"/>
      <c r="Y28" s="114"/>
      <c r="Z28" s="115"/>
      <c r="AA28" s="152"/>
      <c r="AB28" s="116"/>
      <c r="AC28" s="230"/>
      <c r="AD28" s="231"/>
      <c r="AE28" s="121">
        <f t="shared" si="3"/>
        <v>0</v>
      </c>
      <c r="AF28" s="119" t="str">
        <f t="shared" si="0"/>
        <v xml:space="preserve"> </v>
      </c>
      <c r="AG28" s="120" t="str">
        <f t="shared" si="1"/>
        <v xml:space="preserve"> </v>
      </c>
      <c r="AH28" s="178" t="str">
        <f t="shared" si="4"/>
        <v xml:space="preserve"> </v>
      </c>
      <c r="AI28" s="121" t="str">
        <f t="shared" si="2"/>
        <v xml:space="preserve"> </v>
      </c>
      <c r="AK28" t="str">
        <f t="shared" si="5"/>
        <v xml:space="preserve"> </v>
      </c>
    </row>
    <row r="29" spans="1:37">
      <c r="A29" s="250">
        <v>27</v>
      </c>
      <c r="B29" s="293"/>
      <c r="C29" s="12"/>
      <c r="D29" s="13"/>
      <c r="E29" s="13"/>
      <c r="F29" s="13"/>
      <c r="G29" s="13"/>
      <c r="H29" s="13"/>
      <c r="I29" s="13"/>
      <c r="J29" s="13"/>
      <c r="K29" s="13"/>
      <c r="L29" s="13"/>
      <c r="M29" s="13"/>
      <c r="N29" s="13"/>
      <c r="O29" s="13"/>
      <c r="P29" s="13"/>
      <c r="Q29" s="13"/>
      <c r="R29" s="13"/>
      <c r="S29" s="13"/>
      <c r="T29" s="13"/>
      <c r="U29" s="13"/>
      <c r="V29" s="13"/>
      <c r="W29" s="13"/>
      <c r="X29" s="13"/>
      <c r="Y29" s="13"/>
      <c r="Z29" s="4"/>
      <c r="AA29" s="4"/>
      <c r="AB29" s="14"/>
      <c r="AC29" s="232"/>
      <c r="AD29" s="234"/>
      <c r="AE29" s="224">
        <f t="shared" si="3"/>
        <v>0</v>
      </c>
      <c r="AF29" s="225" t="str">
        <f t="shared" si="0"/>
        <v xml:space="preserve"> </v>
      </c>
      <c r="AG29" s="223" t="str">
        <f t="shared" si="1"/>
        <v xml:space="preserve"> </v>
      </c>
      <c r="AH29" s="222" t="str">
        <f t="shared" si="4"/>
        <v xml:space="preserve"> </v>
      </c>
      <c r="AI29" s="224" t="str">
        <f t="shared" si="2"/>
        <v xml:space="preserve"> </v>
      </c>
      <c r="AK29" t="str">
        <f t="shared" si="5"/>
        <v xml:space="preserve"> </v>
      </c>
    </row>
    <row r="30" spans="1:37">
      <c r="A30" s="249">
        <v>28</v>
      </c>
      <c r="B30" s="288"/>
      <c r="C30" s="113"/>
      <c r="D30" s="114"/>
      <c r="E30" s="114"/>
      <c r="F30" s="114"/>
      <c r="G30" s="114"/>
      <c r="H30" s="114"/>
      <c r="I30" s="114"/>
      <c r="J30" s="114"/>
      <c r="K30" s="114"/>
      <c r="L30" s="114"/>
      <c r="M30" s="114"/>
      <c r="N30" s="114"/>
      <c r="O30" s="114"/>
      <c r="P30" s="114"/>
      <c r="Q30" s="114"/>
      <c r="R30" s="114"/>
      <c r="S30" s="114"/>
      <c r="T30" s="114"/>
      <c r="U30" s="114"/>
      <c r="V30" s="114"/>
      <c r="W30" s="114"/>
      <c r="X30" s="114"/>
      <c r="Y30" s="114"/>
      <c r="Z30" s="115"/>
      <c r="AA30" s="152"/>
      <c r="AB30" s="116"/>
      <c r="AC30" s="230"/>
      <c r="AD30" s="231"/>
      <c r="AE30" s="118">
        <f t="shared" si="3"/>
        <v>0</v>
      </c>
      <c r="AF30" s="119" t="str">
        <f t="shared" si="0"/>
        <v xml:space="preserve"> </v>
      </c>
      <c r="AG30" s="120" t="str">
        <f t="shared" si="1"/>
        <v xml:space="preserve"> </v>
      </c>
      <c r="AH30" s="178" t="str">
        <f t="shared" si="4"/>
        <v xml:space="preserve"> </v>
      </c>
      <c r="AI30" s="118" t="str">
        <f t="shared" si="2"/>
        <v xml:space="preserve"> </v>
      </c>
      <c r="AK30" t="str">
        <f t="shared" si="5"/>
        <v xml:space="preserve"> </v>
      </c>
    </row>
    <row r="31" spans="1:37">
      <c r="A31" s="250">
        <v>29</v>
      </c>
      <c r="B31" s="289"/>
      <c r="C31" s="12"/>
      <c r="D31" s="13"/>
      <c r="E31" s="13"/>
      <c r="F31" s="13"/>
      <c r="G31" s="13"/>
      <c r="H31" s="13"/>
      <c r="I31" s="13"/>
      <c r="J31" s="13"/>
      <c r="K31" s="13"/>
      <c r="L31" s="13"/>
      <c r="M31" s="13"/>
      <c r="N31" s="13"/>
      <c r="O31" s="13"/>
      <c r="P31" s="13"/>
      <c r="Q31" s="13"/>
      <c r="R31" s="13"/>
      <c r="S31" s="13"/>
      <c r="T31" s="13"/>
      <c r="U31" s="13"/>
      <c r="V31" s="13"/>
      <c r="W31" s="13"/>
      <c r="X31" s="13"/>
      <c r="Y31" s="13"/>
      <c r="Z31" s="4"/>
      <c r="AA31" s="4"/>
      <c r="AB31" s="14"/>
      <c r="AC31" s="232"/>
      <c r="AD31" s="234"/>
      <c r="AE31" s="224">
        <f t="shared" si="3"/>
        <v>0</v>
      </c>
      <c r="AF31" s="225" t="str">
        <f t="shared" si="0"/>
        <v xml:space="preserve"> </v>
      </c>
      <c r="AG31" s="223" t="str">
        <f t="shared" si="1"/>
        <v xml:space="preserve"> </v>
      </c>
      <c r="AH31" s="222" t="str">
        <f t="shared" si="4"/>
        <v xml:space="preserve"> </v>
      </c>
      <c r="AI31" s="224" t="str">
        <f t="shared" si="2"/>
        <v xml:space="preserve"> </v>
      </c>
      <c r="AK31" t="str">
        <f t="shared" si="5"/>
        <v xml:space="preserve"> </v>
      </c>
    </row>
    <row r="32" spans="1:37" ht="13.5" thickBot="1">
      <c r="A32" s="249">
        <v>30</v>
      </c>
      <c r="B32" s="291"/>
      <c r="C32" s="123"/>
      <c r="D32" s="124"/>
      <c r="E32" s="124"/>
      <c r="F32" s="124"/>
      <c r="G32" s="124"/>
      <c r="H32" s="124"/>
      <c r="I32" s="124"/>
      <c r="J32" s="124"/>
      <c r="K32" s="124"/>
      <c r="L32" s="124"/>
      <c r="M32" s="124"/>
      <c r="N32" s="124"/>
      <c r="O32" s="124"/>
      <c r="P32" s="124"/>
      <c r="Q32" s="124"/>
      <c r="R32" s="124"/>
      <c r="S32" s="124"/>
      <c r="T32" s="124"/>
      <c r="U32" s="124"/>
      <c r="V32" s="124"/>
      <c r="W32" s="124"/>
      <c r="X32" s="124"/>
      <c r="Y32" s="124"/>
      <c r="Z32" s="122"/>
      <c r="AA32" s="153"/>
      <c r="AB32" s="173"/>
      <c r="AC32" s="230"/>
      <c r="AD32" s="231"/>
      <c r="AE32" s="118">
        <f t="shared" si="3"/>
        <v>0</v>
      </c>
      <c r="AF32" s="119" t="str">
        <f t="shared" si="0"/>
        <v xml:space="preserve"> </v>
      </c>
      <c r="AG32" s="120" t="str">
        <f t="shared" si="1"/>
        <v xml:space="preserve"> </v>
      </c>
      <c r="AH32" s="178" t="str">
        <f t="shared" si="4"/>
        <v xml:space="preserve"> </v>
      </c>
      <c r="AI32" s="118" t="str">
        <f t="shared" si="2"/>
        <v xml:space="preserve"> </v>
      </c>
      <c r="AK32" t="str">
        <f>IF(AG32=" ",AF32,0)</f>
        <v xml:space="preserve"> </v>
      </c>
    </row>
    <row r="33" spans="1:37" ht="14.25" thickTop="1" thickBot="1">
      <c r="A33" s="408" t="s">
        <v>191</v>
      </c>
      <c r="B33" s="409"/>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10"/>
      <c r="AC33" s="297">
        <f>SUM(AC3:AC32)</f>
        <v>0</v>
      </c>
      <c r="AD33" s="297">
        <f>SUM(AD3:AD32)</f>
        <v>0</v>
      </c>
      <c r="AE33" s="297">
        <f>SUM(AE3:AE32)</f>
        <v>0</v>
      </c>
      <c r="AF33" s="297">
        <f>SUM(AF3:AF32)</f>
        <v>0</v>
      </c>
      <c r="AG33" s="297">
        <f>SUM(AG3:AG32)</f>
        <v>0</v>
      </c>
      <c r="AH33" s="142"/>
      <c r="AI33" s="301" t="str">
        <f>'Подаци о школи'!H18</f>
        <v>в.21.06.2018.</v>
      </c>
    </row>
    <row r="34" spans="1:37" s="243" customFormat="1" ht="13.5" thickTop="1">
      <c r="A34" s="1"/>
      <c r="B34" s="1"/>
      <c r="AC34" s="253"/>
      <c r="AD34" s="253"/>
      <c r="AE34" s="253"/>
      <c r="AF34" s="254"/>
      <c r="AG34" s="253"/>
      <c r="AH34" s="82"/>
      <c r="AI34" s="251"/>
    </row>
    <row r="35" spans="1:37" ht="14.25" customHeight="1" thickBot="1">
      <c r="A35" s="1"/>
      <c r="B35" s="1"/>
      <c r="AC35" s="1"/>
      <c r="AD35" s="1"/>
      <c r="AE35" s="1"/>
      <c r="AF35" s="252"/>
      <c r="AG35" s="1"/>
      <c r="AH35" s="1"/>
      <c r="AI35" s="1"/>
    </row>
    <row r="36" spans="1:37" ht="15" customHeight="1" thickTop="1">
      <c r="A36" s="425" t="str">
        <f>A1</f>
        <v>осми</v>
      </c>
      <c r="B36" s="426"/>
      <c r="C36" s="413" t="s">
        <v>0</v>
      </c>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5"/>
      <c r="AC36" s="416" t="s">
        <v>1</v>
      </c>
      <c r="AD36" s="417"/>
      <c r="AE36" s="418"/>
      <c r="AF36" s="419" t="s">
        <v>3</v>
      </c>
      <c r="AG36" s="421" t="s">
        <v>2</v>
      </c>
      <c r="AH36" s="411" t="s">
        <v>106</v>
      </c>
      <c r="AI36" s="412"/>
    </row>
    <row r="37" spans="1:37" ht="135" customHeight="1" thickBot="1">
      <c r="A37" s="174" t="s">
        <v>7</v>
      </c>
      <c r="B37" s="175" t="s">
        <v>158</v>
      </c>
      <c r="C37" s="207" t="s">
        <v>54</v>
      </c>
      <c r="D37" s="379"/>
      <c r="E37" s="195" t="s">
        <v>114</v>
      </c>
      <c r="F37" s="137" t="s">
        <v>55</v>
      </c>
      <c r="G37" s="137" t="s">
        <v>56</v>
      </c>
      <c r="H37" s="137" t="s">
        <v>57</v>
      </c>
      <c r="I37" s="137" t="s">
        <v>58</v>
      </c>
      <c r="J37" s="137" t="s">
        <v>59</v>
      </c>
      <c r="K37" s="138" t="s">
        <v>60</v>
      </c>
      <c r="L37" s="138" t="s">
        <v>61</v>
      </c>
      <c r="M37" s="138" t="s">
        <v>62</v>
      </c>
      <c r="N37" s="138" t="s">
        <v>63</v>
      </c>
      <c r="O37" s="138" t="s">
        <v>64</v>
      </c>
      <c r="P37" s="195" t="str">
        <f t="shared" ref="P37:V37" si="6">P2</f>
        <v>Немачки језик</v>
      </c>
      <c r="Q37" s="195" t="str">
        <f t="shared" si="6"/>
        <v>Француски језик</v>
      </c>
      <c r="R37" s="195" t="str">
        <f>R2</f>
        <v>фудбал</v>
      </c>
      <c r="S37" s="191" t="str">
        <f t="shared" si="6"/>
        <v>рукомет</v>
      </c>
      <c r="T37" s="138" t="str">
        <f t="shared" si="6"/>
        <v>Информатика и рачунарство</v>
      </c>
      <c r="U37" s="191" t="str">
        <f t="shared" si="6"/>
        <v>Цртање, сликање и вајање</v>
      </c>
      <c r="V37" s="191" t="str">
        <f t="shared" si="6"/>
        <v>Хор и оркестар</v>
      </c>
      <c r="W37" s="6"/>
      <c r="X37" s="6"/>
      <c r="Y37" s="6"/>
      <c r="Z37" s="137" t="s">
        <v>8</v>
      </c>
      <c r="AA37" s="137" t="s">
        <v>9</v>
      </c>
      <c r="AB37" s="160" t="s">
        <v>119</v>
      </c>
      <c r="AC37" s="140" t="s">
        <v>5</v>
      </c>
      <c r="AD37" s="141" t="s">
        <v>6</v>
      </c>
      <c r="AE37" s="139" t="s">
        <v>38</v>
      </c>
      <c r="AF37" s="420"/>
      <c r="AG37" s="422"/>
      <c r="AH37" s="177" t="s">
        <v>4</v>
      </c>
      <c r="AI37" s="176" t="s">
        <v>37</v>
      </c>
    </row>
    <row r="38" spans="1:37" ht="13.5" thickTop="1">
      <c r="A38" s="248">
        <v>1</v>
      </c>
      <c r="B38" s="200"/>
      <c r="C38" s="8"/>
      <c r="D38" s="155"/>
      <c r="E38" s="155"/>
      <c r="F38" s="155"/>
      <c r="G38" s="155"/>
      <c r="H38" s="155"/>
      <c r="I38" s="155"/>
      <c r="J38" s="155"/>
      <c r="K38" s="155"/>
      <c r="L38" s="155"/>
      <c r="M38" s="155"/>
      <c r="N38" s="155"/>
      <c r="O38" s="155"/>
      <c r="P38" s="155"/>
      <c r="Q38" s="155"/>
      <c r="R38" s="237"/>
      <c r="S38" s="155"/>
      <c r="T38" s="155"/>
      <c r="U38" s="155"/>
      <c r="V38" s="155"/>
      <c r="W38" s="9"/>
      <c r="X38" s="9"/>
      <c r="Y38" s="9"/>
      <c r="Z38" s="10"/>
      <c r="AA38" s="10"/>
      <c r="AB38" s="156"/>
      <c r="AC38" s="15"/>
      <c r="AD38" s="7"/>
      <c r="AE38" s="219">
        <f>SUM(AC38:AD38)</f>
        <v>0</v>
      </c>
      <c r="AF38" s="220" t="str">
        <f t="shared" ref="AF38:AF67" si="7">IF(SUMIF(C38:Y38,1)=0," ",SUMIF(C38:Y38,1))</f>
        <v xml:space="preserve"> </v>
      </c>
      <c r="AG38" s="221" t="str">
        <f t="shared" ref="AG38:AG67" si="8">IF(COUNTIF(C38:Y38,0)=0," ",COUNTIF(C38:Y38,0))</f>
        <v xml:space="preserve"> </v>
      </c>
      <c r="AH38" s="227" t="str">
        <f>IF(AG38=" ",IF(AF38=" ",IF(AB38=0," ",AVERAGE(C38:S38,AB38)),1),0)</f>
        <v xml:space="preserve"> </v>
      </c>
      <c r="AI38" s="221" t="str">
        <f>IF(AH38=" "," ",IF(AH38&gt;=4.5,"Одличан",IF(AH38&gt;=3.5,"Врло добар",IF(AH38&gt;=2.5,"Добар",IF(AH38&gt;=1.5,"Довољан",IF(AH38&gt;=1,"Недовољан","Неоцењен"))))))</f>
        <v xml:space="preserve"> </v>
      </c>
      <c r="AK38" s="286" t="str">
        <f>IF(AG38=" ",AF38,0)</f>
        <v xml:space="preserve"> </v>
      </c>
    </row>
    <row r="39" spans="1:37">
      <c r="A39" s="249">
        <v>2</v>
      </c>
      <c r="B39" s="201"/>
      <c r="C39" s="113"/>
      <c r="D39" s="114"/>
      <c r="E39" s="114"/>
      <c r="F39" s="114"/>
      <c r="G39" s="114"/>
      <c r="H39" s="114"/>
      <c r="I39" s="114"/>
      <c r="J39" s="114"/>
      <c r="K39" s="114"/>
      <c r="L39" s="114"/>
      <c r="M39" s="114"/>
      <c r="N39" s="114"/>
      <c r="O39" s="114"/>
      <c r="P39" s="114"/>
      <c r="Q39" s="114"/>
      <c r="R39" s="114"/>
      <c r="S39" s="114"/>
      <c r="T39" s="114"/>
      <c r="U39" s="114"/>
      <c r="V39" s="114"/>
      <c r="W39" s="114"/>
      <c r="X39" s="114"/>
      <c r="Y39" s="114"/>
      <c r="Z39" s="152"/>
      <c r="AA39" s="152"/>
      <c r="AB39" s="116"/>
      <c r="AC39" s="117"/>
      <c r="AD39" s="112"/>
      <c r="AE39" s="118">
        <f t="shared" ref="AE39:AE67" si="9">SUM(AC39:AD39)</f>
        <v>0</v>
      </c>
      <c r="AF39" s="119" t="str">
        <f t="shared" si="7"/>
        <v xml:space="preserve"> </v>
      </c>
      <c r="AG39" s="120" t="str">
        <f t="shared" si="8"/>
        <v xml:space="preserve"> </v>
      </c>
      <c r="AH39" s="178" t="str">
        <f t="shared" ref="AH39:AH67" si="10">IF(AG39=" ",IF(AF39=" ",IF(AB39=0," ",AVERAGE(C39:S39,AB39)),1),0)</f>
        <v xml:space="preserve"> </v>
      </c>
      <c r="AI39" s="120" t="str">
        <f t="shared" ref="AI39:AI67" si="11">IF(AH39=" "," ",IF(AH39&gt;=4.5,"Одличан",IF(AH39&gt;=3.5,"Врло добар",IF(AH39&gt;=2.5,"Добар",IF(AH39&gt;=1.5,"Довољан",IF(AH39&gt;=1,"Недовољан","Неоцењен"))))))</f>
        <v xml:space="preserve"> </v>
      </c>
      <c r="AK39" s="286" t="str">
        <f t="shared" ref="AK39:AK67" si="12">IF(AG39=" ",AF39,0)</f>
        <v xml:space="preserve"> </v>
      </c>
    </row>
    <row r="40" spans="1:37">
      <c r="A40" s="250">
        <v>3</v>
      </c>
      <c r="B40" s="194"/>
      <c r="C40" s="12"/>
      <c r="D40" s="13"/>
      <c r="E40" s="13"/>
      <c r="F40" s="13"/>
      <c r="G40" s="13"/>
      <c r="H40" s="13"/>
      <c r="I40" s="13"/>
      <c r="J40" s="13"/>
      <c r="K40" s="13"/>
      <c r="L40" s="13"/>
      <c r="M40" s="13"/>
      <c r="N40" s="13"/>
      <c r="O40" s="13"/>
      <c r="P40" s="13"/>
      <c r="Q40" s="13"/>
      <c r="R40" s="13"/>
      <c r="S40" s="13"/>
      <c r="T40" s="13"/>
      <c r="U40" s="13"/>
      <c r="V40" s="13"/>
      <c r="W40" s="13"/>
      <c r="X40" s="13"/>
      <c r="Y40" s="13"/>
      <c r="Z40" s="4"/>
      <c r="AA40" s="4"/>
      <c r="AB40" s="14"/>
      <c r="AC40" s="16"/>
      <c r="AD40" s="11"/>
      <c r="AE40" s="224">
        <f t="shared" si="9"/>
        <v>0</v>
      </c>
      <c r="AF40" s="225" t="str">
        <f t="shared" si="7"/>
        <v xml:space="preserve"> </v>
      </c>
      <c r="AG40" s="223" t="str">
        <f t="shared" si="8"/>
        <v xml:space="preserve"> </v>
      </c>
      <c r="AH40" s="222" t="str">
        <f t="shared" si="10"/>
        <v xml:space="preserve"> </v>
      </c>
      <c r="AI40" s="223" t="str">
        <f t="shared" si="11"/>
        <v xml:space="preserve"> </v>
      </c>
      <c r="AK40" s="286" t="str">
        <f t="shared" si="12"/>
        <v xml:space="preserve"> </v>
      </c>
    </row>
    <row r="41" spans="1:37">
      <c r="A41" s="249">
        <v>4</v>
      </c>
      <c r="B41" s="201"/>
      <c r="C41" s="113"/>
      <c r="D41" s="114"/>
      <c r="E41" s="114"/>
      <c r="F41" s="114"/>
      <c r="G41" s="114"/>
      <c r="H41" s="114"/>
      <c r="I41" s="114"/>
      <c r="J41" s="114"/>
      <c r="K41" s="114"/>
      <c r="L41" s="114"/>
      <c r="M41" s="114"/>
      <c r="N41" s="114"/>
      <c r="O41" s="114"/>
      <c r="P41" s="114"/>
      <c r="Q41" s="114"/>
      <c r="R41" s="114"/>
      <c r="S41" s="114"/>
      <c r="T41" s="114"/>
      <c r="U41" s="114"/>
      <c r="V41" s="114"/>
      <c r="W41" s="114"/>
      <c r="X41" s="114"/>
      <c r="Y41" s="114"/>
      <c r="Z41" s="115"/>
      <c r="AA41" s="152"/>
      <c r="AB41" s="116"/>
      <c r="AC41" s="117"/>
      <c r="AD41" s="112"/>
      <c r="AE41" s="118">
        <f t="shared" si="9"/>
        <v>0</v>
      </c>
      <c r="AF41" s="119" t="str">
        <f t="shared" si="7"/>
        <v xml:space="preserve"> </v>
      </c>
      <c r="AG41" s="120" t="str">
        <f t="shared" si="8"/>
        <v xml:space="preserve"> </v>
      </c>
      <c r="AH41" s="178" t="str">
        <f t="shared" si="10"/>
        <v xml:space="preserve"> </v>
      </c>
      <c r="AI41" s="120" t="str">
        <f t="shared" si="11"/>
        <v xml:space="preserve"> </v>
      </c>
      <c r="AK41" s="286" t="str">
        <f t="shared" si="12"/>
        <v xml:space="preserve"> </v>
      </c>
    </row>
    <row r="42" spans="1:37">
      <c r="A42" s="250">
        <v>5</v>
      </c>
      <c r="B42" s="194"/>
      <c r="C42" s="12"/>
      <c r="D42" s="13"/>
      <c r="E42" s="13"/>
      <c r="F42" s="13"/>
      <c r="G42" s="13"/>
      <c r="H42" s="13"/>
      <c r="I42" s="13"/>
      <c r="J42" s="13"/>
      <c r="K42" s="13"/>
      <c r="L42" s="13"/>
      <c r="M42" s="13"/>
      <c r="N42" s="13"/>
      <c r="O42" s="13"/>
      <c r="P42" s="13"/>
      <c r="Q42" s="13"/>
      <c r="R42" s="13"/>
      <c r="S42" s="13"/>
      <c r="T42" s="13"/>
      <c r="U42" s="13"/>
      <c r="V42" s="13"/>
      <c r="W42" s="13"/>
      <c r="X42" s="13"/>
      <c r="Y42" s="13"/>
      <c r="Z42" s="4"/>
      <c r="AA42" s="4"/>
      <c r="AB42" s="14"/>
      <c r="AC42" s="16"/>
      <c r="AD42" s="11"/>
      <c r="AE42" s="223">
        <f t="shared" si="9"/>
        <v>0</v>
      </c>
      <c r="AF42" s="225" t="str">
        <f t="shared" si="7"/>
        <v xml:space="preserve"> </v>
      </c>
      <c r="AG42" s="223" t="str">
        <f t="shared" si="8"/>
        <v xml:space="preserve"> </v>
      </c>
      <c r="AH42" s="222" t="str">
        <f t="shared" si="10"/>
        <v xml:space="preserve"> </v>
      </c>
      <c r="AI42" s="223" t="str">
        <f t="shared" si="11"/>
        <v xml:space="preserve"> </v>
      </c>
      <c r="AK42" s="286" t="str">
        <f t="shared" si="12"/>
        <v xml:space="preserve"> </v>
      </c>
    </row>
    <row r="43" spans="1:37">
      <c r="A43" s="249">
        <v>6</v>
      </c>
      <c r="B43" s="201"/>
      <c r="C43" s="113"/>
      <c r="D43" s="114"/>
      <c r="E43" s="114"/>
      <c r="F43" s="114"/>
      <c r="G43" s="114"/>
      <c r="H43" s="114"/>
      <c r="I43" s="114"/>
      <c r="J43" s="114"/>
      <c r="K43" s="114"/>
      <c r="L43" s="114"/>
      <c r="M43" s="114"/>
      <c r="N43" s="114"/>
      <c r="O43" s="114"/>
      <c r="P43" s="114"/>
      <c r="Q43" s="114"/>
      <c r="R43" s="114"/>
      <c r="S43" s="114"/>
      <c r="T43" s="114"/>
      <c r="U43" s="114"/>
      <c r="V43" s="114"/>
      <c r="W43" s="114"/>
      <c r="X43" s="114"/>
      <c r="Y43" s="114"/>
      <c r="Z43" s="115"/>
      <c r="AA43" s="152"/>
      <c r="AB43" s="116"/>
      <c r="AC43" s="117"/>
      <c r="AD43" s="112"/>
      <c r="AE43" s="121">
        <f t="shared" si="9"/>
        <v>0</v>
      </c>
      <c r="AF43" s="119" t="str">
        <f t="shared" si="7"/>
        <v xml:space="preserve"> </v>
      </c>
      <c r="AG43" s="120" t="str">
        <f t="shared" si="8"/>
        <v xml:space="preserve"> </v>
      </c>
      <c r="AH43" s="178" t="str">
        <f t="shared" si="10"/>
        <v xml:space="preserve"> </v>
      </c>
      <c r="AI43" s="120" t="str">
        <f t="shared" si="11"/>
        <v xml:space="preserve"> </v>
      </c>
      <c r="AK43" s="286" t="str">
        <f t="shared" si="12"/>
        <v xml:space="preserve"> </v>
      </c>
    </row>
    <row r="44" spans="1:37">
      <c r="A44" s="250">
        <v>7</v>
      </c>
      <c r="B44" s="194"/>
      <c r="C44" s="12"/>
      <c r="D44" s="13"/>
      <c r="E44" s="13"/>
      <c r="F44" s="13"/>
      <c r="G44" s="13"/>
      <c r="H44" s="13"/>
      <c r="I44" s="13"/>
      <c r="J44" s="13"/>
      <c r="K44" s="13"/>
      <c r="L44" s="13"/>
      <c r="M44" s="13"/>
      <c r="N44" s="13"/>
      <c r="O44" s="13"/>
      <c r="P44" s="13"/>
      <c r="Q44" s="13"/>
      <c r="R44" s="13"/>
      <c r="S44" s="13"/>
      <c r="T44" s="13"/>
      <c r="U44" s="13"/>
      <c r="V44" s="13"/>
      <c r="W44" s="13"/>
      <c r="X44" s="13"/>
      <c r="Y44" s="13"/>
      <c r="Z44" s="4"/>
      <c r="AA44" s="4"/>
      <c r="AB44" s="14"/>
      <c r="AC44" s="16"/>
      <c r="AD44" s="11"/>
      <c r="AE44" s="224">
        <f t="shared" si="9"/>
        <v>0</v>
      </c>
      <c r="AF44" s="225" t="str">
        <f t="shared" si="7"/>
        <v xml:space="preserve"> </v>
      </c>
      <c r="AG44" s="223" t="str">
        <f t="shared" si="8"/>
        <v xml:space="preserve"> </v>
      </c>
      <c r="AH44" s="222" t="str">
        <f t="shared" si="10"/>
        <v xml:space="preserve"> </v>
      </c>
      <c r="AI44" s="223" t="str">
        <f t="shared" si="11"/>
        <v xml:space="preserve"> </v>
      </c>
      <c r="AK44" s="286" t="str">
        <f t="shared" si="12"/>
        <v xml:space="preserve"> </v>
      </c>
    </row>
    <row r="45" spans="1:37">
      <c r="A45" s="249">
        <v>8</v>
      </c>
      <c r="B45" s="201"/>
      <c r="C45" s="113"/>
      <c r="D45" s="114"/>
      <c r="E45" s="114"/>
      <c r="F45" s="114"/>
      <c r="G45" s="114"/>
      <c r="H45" s="114"/>
      <c r="I45" s="114"/>
      <c r="J45" s="114"/>
      <c r="K45" s="114"/>
      <c r="L45" s="114"/>
      <c r="M45" s="114"/>
      <c r="N45" s="114"/>
      <c r="O45" s="114"/>
      <c r="P45" s="114"/>
      <c r="Q45" s="114"/>
      <c r="R45" s="114"/>
      <c r="S45" s="114"/>
      <c r="T45" s="114"/>
      <c r="U45" s="114"/>
      <c r="V45" s="114"/>
      <c r="W45" s="114"/>
      <c r="X45" s="114"/>
      <c r="Y45" s="114"/>
      <c r="Z45" s="115"/>
      <c r="AA45" s="152"/>
      <c r="AB45" s="116"/>
      <c r="AC45" s="117"/>
      <c r="AD45" s="112"/>
      <c r="AE45" s="118">
        <f t="shared" si="9"/>
        <v>0</v>
      </c>
      <c r="AF45" s="119" t="str">
        <f t="shared" si="7"/>
        <v xml:space="preserve"> </v>
      </c>
      <c r="AG45" s="120" t="str">
        <f t="shared" si="8"/>
        <v xml:space="preserve"> </v>
      </c>
      <c r="AH45" s="178" t="str">
        <f t="shared" si="10"/>
        <v xml:space="preserve"> </v>
      </c>
      <c r="AI45" s="120" t="str">
        <f t="shared" si="11"/>
        <v xml:space="preserve"> </v>
      </c>
      <c r="AK45" s="286" t="str">
        <f t="shared" si="12"/>
        <v xml:space="preserve"> </v>
      </c>
    </row>
    <row r="46" spans="1:37">
      <c r="A46" s="250">
        <v>9</v>
      </c>
      <c r="B46" s="194"/>
      <c r="C46" s="12"/>
      <c r="D46" s="13"/>
      <c r="E46" s="13"/>
      <c r="F46" s="13"/>
      <c r="G46" s="13"/>
      <c r="H46" s="13"/>
      <c r="I46" s="13"/>
      <c r="J46" s="13"/>
      <c r="K46" s="13"/>
      <c r="L46" s="13"/>
      <c r="M46" s="13"/>
      <c r="N46" s="13"/>
      <c r="O46" s="13"/>
      <c r="P46" s="13"/>
      <c r="Q46" s="13"/>
      <c r="R46" s="13"/>
      <c r="S46" s="13"/>
      <c r="T46" s="13"/>
      <c r="U46" s="13"/>
      <c r="V46" s="13"/>
      <c r="W46" s="13"/>
      <c r="X46" s="13"/>
      <c r="Y46" s="13"/>
      <c r="Z46" s="4"/>
      <c r="AA46" s="4"/>
      <c r="AB46" s="14"/>
      <c r="AC46" s="16"/>
      <c r="AD46" s="11"/>
      <c r="AE46" s="224">
        <f t="shared" si="9"/>
        <v>0</v>
      </c>
      <c r="AF46" s="225" t="str">
        <f t="shared" si="7"/>
        <v xml:space="preserve"> </v>
      </c>
      <c r="AG46" s="223" t="str">
        <f t="shared" si="8"/>
        <v xml:space="preserve"> </v>
      </c>
      <c r="AH46" s="222" t="str">
        <f t="shared" si="10"/>
        <v xml:space="preserve"> </v>
      </c>
      <c r="AI46" s="223" t="str">
        <f t="shared" si="11"/>
        <v xml:space="preserve"> </v>
      </c>
      <c r="AK46" s="286" t="str">
        <f t="shared" si="12"/>
        <v xml:space="preserve"> </v>
      </c>
    </row>
    <row r="47" spans="1:37">
      <c r="A47" s="249">
        <v>10</v>
      </c>
      <c r="B47" s="201"/>
      <c r="C47" s="113"/>
      <c r="D47" s="114"/>
      <c r="E47" s="114"/>
      <c r="F47" s="114"/>
      <c r="G47" s="114"/>
      <c r="H47" s="114"/>
      <c r="I47" s="114"/>
      <c r="J47" s="114"/>
      <c r="K47" s="114"/>
      <c r="L47" s="114"/>
      <c r="M47" s="114"/>
      <c r="N47" s="114"/>
      <c r="O47" s="114"/>
      <c r="P47" s="114"/>
      <c r="Q47" s="114"/>
      <c r="R47" s="114"/>
      <c r="S47" s="114"/>
      <c r="T47" s="114"/>
      <c r="U47" s="114"/>
      <c r="V47" s="114"/>
      <c r="W47" s="114"/>
      <c r="X47" s="114"/>
      <c r="Y47" s="114"/>
      <c r="Z47" s="115"/>
      <c r="AA47" s="152"/>
      <c r="AB47" s="116"/>
      <c r="AC47" s="117"/>
      <c r="AD47" s="112"/>
      <c r="AE47" s="118">
        <f t="shared" si="9"/>
        <v>0</v>
      </c>
      <c r="AF47" s="119" t="str">
        <f t="shared" si="7"/>
        <v xml:space="preserve"> </v>
      </c>
      <c r="AG47" s="120" t="str">
        <f t="shared" si="8"/>
        <v xml:space="preserve"> </v>
      </c>
      <c r="AH47" s="178" t="str">
        <f t="shared" si="10"/>
        <v xml:space="preserve"> </v>
      </c>
      <c r="AI47" s="120" t="str">
        <f t="shared" si="11"/>
        <v xml:space="preserve"> </v>
      </c>
      <c r="AK47" s="286" t="str">
        <f t="shared" si="12"/>
        <v xml:space="preserve"> </v>
      </c>
    </row>
    <row r="48" spans="1:37">
      <c r="A48" s="250">
        <v>11</v>
      </c>
      <c r="B48" s="194"/>
      <c r="C48" s="12"/>
      <c r="D48" s="13"/>
      <c r="E48" s="13"/>
      <c r="F48" s="13"/>
      <c r="G48" s="13"/>
      <c r="H48" s="13"/>
      <c r="I48" s="13"/>
      <c r="J48" s="13"/>
      <c r="K48" s="13"/>
      <c r="L48" s="13"/>
      <c r="M48" s="13"/>
      <c r="N48" s="13"/>
      <c r="O48" s="13"/>
      <c r="P48" s="13"/>
      <c r="Q48" s="13"/>
      <c r="R48" s="13"/>
      <c r="S48" s="13"/>
      <c r="T48" s="13"/>
      <c r="U48" s="13"/>
      <c r="V48" s="13"/>
      <c r="W48" s="13"/>
      <c r="X48" s="13"/>
      <c r="Y48" s="13"/>
      <c r="Z48" s="4"/>
      <c r="AA48" s="4"/>
      <c r="AB48" s="14"/>
      <c r="AC48" s="16"/>
      <c r="AD48" s="11"/>
      <c r="AE48" s="224">
        <f t="shared" si="9"/>
        <v>0</v>
      </c>
      <c r="AF48" s="225" t="str">
        <f t="shared" si="7"/>
        <v xml:space="preserve"> </v>
      </c>
      <c r="AG48" s="223" t="str">
        <f t="shared" si="8"/>
        <v xml:space="preserve"> </v>
      </c>
      <c r="AH48" s="222" t="str">
        <f t="shared" si="10"/>
        <v xml:space="preserve"> </v>
      </c>
      <c r="AI48" s="223" t="str">
        <f t="shared" si="11"/>
        <v xml:space="preserve"> </v>
      </c>
      <c r="AK48" s="286" t="str">
        <f t="shared" si="12"/>
        <v xml:space="preserve"> </v>
      </c>
    </row>
    <row r="49" spans="1:37">
      <c r="A49" s="249">
        <v>12</v>
      </c>
      <c r="B49" s="201"/>
      <c r="C49" s="113"/>
      <c r="D49" s="114"/>
      <c r="E49" s="114"/>
      <c r="F49" s="114"/>
      <c r="G49" s="114"/>
      <c r="H49" s="114"/>
      <c r="I49" s="114"/>
      <c r="J49" s="114"/>
      <c r="K49" s="114"/>
      <c r="L49" s="114"/>
      <c r="M49" s="114"/>
      <c r="N49" s="114"/>
      <c r="O49" s="114"/>
      <c r="P49" s="114"/>
      <c r="Q49" s="114"/>
      <c r="R49" s="114"/>
      <c r="S49" s="114"/>
      <c r="T49" s="114"/>
      <c r="U49" s="114"/>
      <c r="V49" s="114"/>
      <c r="W49" s="114"/>
      <c r="X49" s="114"/>
      <c r="Y49" s="114"/>
      <c r="Z49" s="115"/>
      <c r="AA49" s="152"/>
      <c r="AB49" s="116"/>
      <c r="AC49" s="117"/>
      <c r="AD49" s="112"/>
      <c r="AE49" s="120">
        <f t="shared" si="9"/>
        <v>0</v>
      </c>
      <c r="AF49" s="119" t="str">
        <f t="shared" si="7"/>
        <v xml:space="preserve"> </v>
      </c>
      <c r="AG49" s="120" t="str">
        <f t="shared" si="8"/>
        <v xml:space="preserve"> </v>
      </c>
      <c r="AH49" s="178" t="str">
        <f t="shared" si="10"/>
        <v xml:space="preserve"> </v>
      </c>
      <c r="AI49" s="120" t="str">
        <f t="shared" si="11"/>
        <v xml:space="preserve"> </v>
      </c>
      <c r="AK49" s="286" t="str">
        <f t="shared" si="12"/>
        <v xml:space="preserve"> </v>
      </c>
    </row>
    <row r="50" spans="1:37">
      <c r="A50" s="250">
        <v>13</v>
      </c>
      <c r="B50" s="194"/>
      <c r="C50" s="12"/>
      <c r="D50" s="13"/>
      <c r="E50" s="13"/>
      <c r="F50" s="13"/>
      <c r="G50" s="13"/>
      <c r="H50" s="13"/>
      <c r="I50" s="13"/>
      <c r="J50" s="13"/>
      <c r="K50" s="13"/>
      <c r="L50" s="13"/>
      <c r="M50" s="13"/>
      <c r="N50" s="13"/>
      <c r="O50" s="13"/>
      <c r="P50" s="13"/>
      <c r="Q50" s="13"/>
      <c r="R50" s="13"/>
      <c r="S50" s="13"/>
      <c r="T50" s="13"/>
      <c r="U50" s="13"/>
      <c r="V50" s="13"/>
      <c r="W50" s="13"/>
      <c r="X50" s="13"/>
      <c r="Y50" s="13"/>
      <c r="Z50" s="4"/>
      <c r="AA50" s="4"/>
      <c r="AB50" s="14"/>
      <c r="AC50" s="16"/>
      <c r="AD50" s="11"/>
      <c r="AE50" s="223">
        <f t="shared" si="9"/>
        <v>0</v>
      </c>
      <c r="AF50" s="225" t="str">
        <f t="shared" si="7"/>
        <v xml:space="preserve"> </v>
      </c>
      <c r="AG50" s="223" t="str">
        <f t="shared" si="8"/>
        <v xml:space="preserve"> </v>
      </c>
      <c r="AH50" s="222" t="str">
        <f t="shared" si="10"/>
        <v xml:space="preserve"> </v>
      </c>
      <c r="AI50" s="226" t="str">
        <f t="shared" si="11"/>
        <v xml:space="preserve"> </v>
      </c>
      <c r="AK50" s="286" t="str">
        <f t="shared" si="12"/>
        <v xml:space="preserve"> </v>
      </c>
    </row>
    <row r="51" spans="1:37">
      <c r="A51" s="249">
        <v>14</v>
      </c>
      <c r="B51" s="201"/>
      <c r="C51" s="113"/>
      <c r="D51" s="114"/>
      <c r="E51" s="114"/>
      <c r="F51" s="114"/>
      <c r="G51" s="114"/>
      <c r="H51" s="114"/>
      <c r="I51" s="114"/>
      <c r="J51" s="114"/>
      <c r="K51" s="114"/>
      <c r="L51" s="114"/>
      <c r="M51" s="114"/>
      <c r="N51" s="114"/>
      <c r="O51" s="114"/>
      <c r="P51" s="114"/>
      <c r="Q51" s="114"/>
      <c r="R51" s="114"/>
      <c r="S51" s="114"/>
      <c r="T51" s="114"/>
      <c r="U51" s="114"/>
      <c r="V51" s="114"/>
      <c r="W51" s="114"/>
      <c r="X51" s="114"/>
      <c r="Y51" s="114"/>
      <c r="Z51" s="115"/>
      <c r="AA51" s="152"/>
      <c r="AB51" s="116"/>
      <c r="AC51" s="117"/>
      <c r="AD51" s="112"/>
      <c r="AE51" s="121">
        <f t="shared" si="9"/>
        <v>0</v>
      </c>
      <c r="AF51" s="119" t="str">
        <f t="shared" si="7"/>
        <v xml:space="preserve"> </v>
      </c>
      <c r="AG51" s="120" t="str">
        <f t="shared" si="8"/>
        <v xml:space="preserve"> </v>
      </c>
      <c r="AH51" s="178" t="str">
        <f t="shared" si="10"/>
        <v xml:space="preserve"> </v>
      </c>
      <c r="AI51" s="118" t="str">
        <f t="shared" si="11"/>
        <v xml:space="preserve"> </v>
      </c>
      <c r="AK51" s="286" t="str">
        <f t="shared" si="12"/>
        <v xml:space="preserve"> </v>
      </c>
    </row>
    <row r="52" spans="1:37">
      <c r="A52" s="250">
        <v>15</v>
      </c>
      <c r="B52" s="194"/>
      <c r="C52" s="12"/>
      <c r="D52" s="13"/>
      <c r="E52" s="13"/>
      <c r="F52" s="13"/>
      <c r="G52" s="13"/>
      <c r="H52" s="13"/>
      <c r="I52" s="13"/>
      <c r="J52" s="13"/>
      <c r="K52" s="13"/>
      <c r="L52" s="13"/>
      <c r="M52" s="13"/>
      <c r="N52" s="13"/>
      <c r="O52" s="13"/>
      <c r="P52" s="13"/>
      <c r="Q52" s="13"/>
      <c r="R52" s="13"/>
      <c r="S52" s="13"/>
      <c r="T52" s="13"/>
      <c r="U52" s="13"/>
      <c r="V52" s="13"/>
      <c r="W52" s="13"/>
      <c r="X52" s="13"/>
      <c r="Y52" s="13"/>
      <c r="Z52" s="4"/>
      <c r="AA52" s="4"/>
      <c r="AB52" s="14"/>
      <c r="AC52" s="16"/>
      <c r="AD52" s="11"/>
      <c r="AE52" s="224">
        <f t="shared" si="9"/>
        <v>0</v>
      </c>
      <c r="AF52" s="225" t="str">
        <f t="shared" si="7"/>
        <v xml:space="preserve"> </v>
      </c>
      <c r="AG52" s="223" t="str">
        <f t="shared" si="8"/>
        <v xml:space="preserve"> </v>
      </c>
      <c r="AH52" s="222" t="str">
        <f t="shared" si="10"/>
        <v xml:space="preserve"> </v>
      </c>
      <c r="AI52" s="224" t="str">
        <f t="shared" si="11"/>
        <v xml:space="preserve"> </v>
      </c>
      <c r="AK52" s="286" t="str">
        <f t="shared" si="12"/>
        <v xml:space="preserve"> </v>
      </c>
    </row>
    <row r="53" spans="1:37">
      <c r="A53" s="249">
        <v>16</v>
      </c>
      <c r="B53" s="201"/>
      <c r="C53" s="113"/>
      <c r="D53" s="114"/>
      <c r="E53" s="114"/>
      <c r="F53" s="114"/>
      <c r="G53" s="114"/>
      <c r="H53" s="114"/>
      <c r="I53" s="114"/>
      <c r="J53" s="114"/>
      <c r="K53" s="114"/>
      <c r="L53" s="114"/>
      <c r="M53" s="114"/>
      <c r="N53" s="114"/>
      <c r="O53" s="114"/>
      <c r="P53" s="114"/>
      <c r="Q53" s="114"/>
      <c r="R53" s="114"/>
      <c r="S53" s="114"/>
      <c r="T53" s="114"/>
      <c r="U53" s="114"/>
      <c r="V53" s="114"/>
      <c r="W53" s="114"/>
      <c r="X53" s="114"/>
      <c r="Y53" s="114"/>
      <c r="Z53" s="115"/>
      <c r="AA53" s="152"/>
      <c r="AB53" s="116"/>
      <c r="AC53" s="117"/>
      <c r="AD53" s="112"/>
      <c r="AE53" s="118">
        <f t="shared" si="9"/>
        <v>0</v>
      </c>
      <c r="AF53" s="119" t="str">
        <f t="shared" si="7"/>
        <v xml:space="preserve"> </v>
      </c>
      <c r="AG53" s="120" t="str">
        <f t="shared" si="8"/>
        <v xml:space="preserve"> </v>
      </c>
      <c r="AH53" s="178" t="str">
        <f t="shared" si="10"/>
        <v xml:space="preserve"> </v>
      </c>
      <c r="AI53" s="118" t="str">
        <f t="shared" si="11"/>
        <v xml:space="preserve"> </v>
      </c>
      <c r="AK53" s="286" t="str">
        <f t="shared" si="12"/>
        <v xml:space="preserve"> </v>
      </c>
    </row>
    <row r="54" spans="1:37">
      <c r="A54" s="250">
        <v>17</v>
      </c>
      <c r="B54" s="194"/>
      <c r="C54" s="12"/>
      <c r="D54" s="13"/>
      <c r="E54" s="13"/>
      <c r="F54" s="13"/>
      <c r="G54" s="13"/>
      <c r="H54" s="13"/>
      <c r="I54" s="13"/>
      <c r="J54" s="13"/>
      <c r="K54" s="13"/>
      <c r="L54" s="13"/>
      <c r="M54" s="13"/>
      <c r="N54" s="13"/>
      <c r="O54" s="13"/>
      <c r="P54" s="13"/>
      <c r="Q54" s="13"/>
      <c r="R54" s="13"/>
      <c r="S54" s="13"/>
      <c r="T54" s="13"/>
      <c r="U54" s="13"/>
      <c r="V54" s="13"/>
      <c r="W54" s="13"/>
      <c r="X54" s="13"/>
      <c r="Y54" s="13"/>
      <c r="Z54" s="4"/>
      <c r="AA54" s="4"/>
      <c r="AB54" s="14"/>
      <c r="AC54" s="16"/>
      <c r="AD54" s="11"/>
      <c r="AE54" s="224">
        <f t="shared" si="9"/>
        <v>0</v>
      </c>
      <c r="AF54" s="225" t="str">
        <f t="shared" si="7"/>
        <v xml:space="preserve"> </v>
      </c>
      <c r="AG54" s="223" t="str">
        <f t="shared" si="8"/>
        <v xml:space="preserve"> </v>
      </c>
      <c r="AH54" s="222" t="str">
        <f t="shared" si="10"/>
        <v xml:space="preserve"> </v>
      </c>
      <c r="AI54" s="224" t="str">
        <f t="shared" si="11"/>
        <v xml:space="preserve"> </v>
      </c>
      <c r="AK54" s="286" t="str">
        <f t="shared" si="12"/>
        <v xml:space="preserve"> </v>
      </c>
    </row>
    <row r="55" spans="1:37">
      <c r="A55" s="249">
        <v>18</v>
      </c>
      <c r="B55" s="201"/>
      <c r="C55" s="113"/>
      <c r="D55" s="114"/>
      <c r="E55" s="114"/>
      <c r="F55" s="114"/>
      <c r="G55" s="114"/>
      <c r="H55" s="114"/>
      <c r="I55" s="114"/>
      <c r="J55" s="114"/>
      <c r="K55" s="114"/>
      <c r="L55" s="114"/>
      <c r="M55" s="114"/>
      <c r="N55" s="114"/>
      <c r="O55" s="114"/>
      <c r="P55" s="114"/>
      <c r="Q55" s="114"/>
      <c r="R55" s="114"/>
      <c r="S55" s="114"/>
      <c r="T55" s="114"/>
      <c r="U55" s="114"/>
      <c r="V55" s="114"/>
      <c r="W55" s="114"/>
      <c r="X55" s="114"/>
      <c r="Y55" s="114"/>
      <c r="Z55" s="115"/>
      <c r="AA55" s="152"/>
      <c r="AB55" s="116"/>
      <c r="AC55" s="117"/>
      <c r="AD55" s="112"/>
      <c r="AE55" s="120">
        <f t="shared" si="9"/>
        <v>0</v>
      </c>
      <c r="AF55" s="119" t="str">
        <f t="shared" si="7"/>
        <v xml:space="preserve"> </v>
      </c>
      <c r="AG55" s="120" t="str">
        <f t="shared" si="8"/>
        <v xml:space="preserve"> </v>
      </c>
      <c r="AH55" s="178" t="str">
        <f t="shared" si="10"/>
        <v xml:space="preserve"> </v>
      </c>
      <c r="AI55" s="118" t="str">
        <f t="shared" si="11"/>
        <v xml:space="preserve"> </v>
      </c>
      <c r="AK55" s="286" t="str">
        <f t="shared" si="12"/>
        <v xml:space="preserve"> </v>
      </c>
    </row>
    <row r="56" spans="1:37">
      <c r="A56" s="250">
        <v>19</v>
      </c>
      <c r="B56" s="194"/>
      <c r="C56" s="12"/>
      <c r="D56" s="13"/>
      <c r="E56" s="13"/>
      <c r="F56" s="13"/>
      <c r="G56" s="13"/>
      <c r="H56" s="13"/>
      <c r="I56" s="13"/>
      <c r="J56" s="13"/>
      <c r="K56" s="13"/>
      <c r="L56" s="13"/>
      <c r="M56" s="13"/>
      <c r="N56" s="13"/>
      <c r="O56" s="13"/>
      <c r="P56" s="13"/>
      <c r="Q56" s="13"/>
      <c r="R56" s="13"/>
      <c r="S56" s="13"/>
      <c r="T56" s="13"/>
      <c r="U56" s="13"/>
      <c r="V56" s="13"/>
      <c r="W56" s="13"/>
      <c r="X56" s="13"/>
      <c r="Y56" s="13"/>
      <c r="Z56" s="4"/>
      <c r="AA56" s="4"/>
      <c r="AB56" s="14"/>
      <c r="AC56" s="16"/>
      <c r="AD56" s="11"/>
      <c r="AE56" s="226">
        <f t="shared" si="9"/>
        <v>0</v>
      </c>
      <c r="AF56" s="225" t="str">
        <f t="shared" si="7"/>
        <v xml:space="preserve"> </v>
      </c>
      <c r="AG56" s="223" t="str">
        <f t="shared" si="8"/>
        <v xml:space="preserve"> </v>
      </c>
      <c r="AH56" s="222" t="str">
        <f t="shared" si="10"/>
        <v xml:space="preserve"> </v>
      </c>
      <c r="AI56" s="223" t="str">
        <f t="shared" si="11"/>
        <v xml:space="preserve"> </v>
      </c>
      <c r="AK56" s="286" t="str">
        <f t="shared" si="12"/>
        <v xml:space="preserve"> </v>
      </c>
    </row>
    <row r="57" spans="1:37">
      <c r="A57" s="249">
        <v>20</v>
      </c>
      <c r="B57" s="201"/>
      <c r="C57" s="113"/>
      <c r="D57" s="114"/>
      <c r="E57" s="114"/>
      <c r="F57" s="114"/>
      <c r="G57" s="114"/>
      <c r="H57" s="114"/>
      <c r="I57" s="114"/>
      <c r="J57" s="114"/>
      <c r="K57" s="114"/>
      <c r="L57" s="114"/>
      <c r="M57" s="114"/>
      <c r="N57" s="114"/>
      <c r="O57" s="114"/>
      <c r="P57" s="114"/>
      <c r="Q57" s="114"/>
      <c r="R57" s="114"/>
      <c r="S57" s="114"/>
      <c r="T57" s="114"/>
      <c r="U57" s="114"/>
      <c r="V57" s="114"/>
      <c r="W57" s="114"/>
      <c r="X57" s="114"/>
      <c r="Y57" s="114"/>
      <c r="Z57" s="115"/>
      <c r="AA57" s="152"/>
      <c r="AB57" s="116"/>
      <c r="AC57" s="117"/>
      <c r="AD57" s="112"/>
      <c r="AE57" s="118">
        <f t="shared" si="9"/>
        <v>0</v>
      </c>
      <c r="AF57" s="119" t="str">
        <f t="shared" si="7"/>
        <v xml:space="preserve"> </v>
      </c>
      <c r="AG57" s="120" t="str">
        <f t="shared" si="8"/>
        <v xml:space="preserve"> </v>
      </c>
      <c r="AH57" s="178" t="str">
        <f t="shared" si="10"/>
        <v xml:space="preserve"> </v>
      </c>
      <c r="AI57" s="121" t="str">
        <f t="shared" si="11"/>
        <v xml:space="preserve"> </v>
      </c>
      <c r="AK57" s="286" t="str">
        <f t="shared" si="12"/>
        <v xml:space="preserve"> </v>
      </c>
    </row>
    <row r="58" spans="1:37">
      <c r="A58" s="250">
        <v>21</v>
      </c>
      <c r="B58" s="194"/>
      <c r="C58" s="12"/>
      <c r="D58" s="13"/>
      <c r="E58" s="13"/>
      <c r="F58" s="13"/>
      <c r="G58" s="13"/>
      <c r="H58" s="13"/>
      <c r="I58" s="13"/>
      <c r="J58" s="13"/>
      <c r="K58" s="13"/>
      <c r="L58" s="13"/>
      <c r="M58" s="13"/>
      <c r="N58" s="13"/>
      <c r="O58" s="13"/>
      <c r="P58" s="13"/>
      <c r="Q58" s="13"/>
      <c r="R58" s="13"/>
      <c r="S58" s="13"/>
      <c r="T58" s="13"/>
      <c r="U58" s="13"/>
      <c r="V58" s="13"/>
      <c r="W58" s="13"/>
      <c r="X58" s="13"/>
      <c r="Y58" s="13"/>
      <c r="Z58" s="4"/>
      <c r="AA58" s="4"/>
      <c r="AB58" s="14"/>
      <c r="AC58" s="16"/>
      <c r="AD58" s="11"/>
      <c r="AE58" s="223">
        <f t="shared" si="9"/>
        <v>0</v>
      </c>
      <c r="AF58" s="225" t="str">
        <f t="shared" si="7"/>
        <v xml:space="preserve"> </v>
      </c>
      <c r="AG58" s="223" t="str">
        <f t="shared" si="8"/>
        <v xml:space="preserve"> </v>
      </c>
      <c r="AH58" s="222" t="str">
        <f t="shared" si="10"/>
        <v xml:space="preserve"> </v>
      </c>
      <c r="AI58" s="224" t="str">
        <f t="shared" si="11"/>
        <v xml:space="preserve"> </v>
      </c>
      <c r="AK58" s="286" t="str">
        <f t="shared" si="12"/>
        <v xml:space="preserve"> </v>
      </c>
    </row>
    <row r="59" spans="1:37">
      <c r="A59" s="249">
        <v>22</v>
      </c>
      <c r="B59" s="288"/>
      <c r="C59" s="113"/>
      <c r="D59" s="114"/>
      <c r="E59" s="114"/>
      <c r="F59" s="114"/>
      <c r="G59" s="114"/>
      <c r="H59" s="114"/>
      <c r="I59" s="114"/>
      <c r="J59" s="114"/>
      <c r="K59" s="114"/>
      <c r="L59" s="114"/>
      <c r="M59" s="114"/>
      <c r="N59" s="114"/>
      <c r="O59" s="114"/>
      <c r="P59" s="114"/>
      <c r="Q59" s="114"/>
      <c r="R59" s="114"/>
      <c r="S59" s="114"/>
      <c r="T59" s="114"/>
      <c r="U59" s="114"/>
      <c r="V59" s="114"/>
      <c r="W59" s="114"/>
      <c r="X59" s="114"/>
      <c r="Y59" s="114"/>
      <c r="Z59" s="115"/>
      <c r="AA59" s="152"/>
      <c r="AB59" s="116"/>
      <c r="AC59" s="117"/>
      <c r="AD59" s="112"/>
      <c r="AE59" s="121">
        <f t="shared" si="9"/>
        <v>0</v>
      </c>
      <c r="AF59" s="119" t="str">
        <f t="shared" si="7"/>
        <v xml:space="preserve"> </v>
      </c>
      <c r="AG59" s="120" t="str">
        <f t="shared" si="8"/>
        <v xml:space="preserve"> </v>
      </c>
      <c r="AH59" s="178" t="str">
        <f t="shared" si="10"/>
        <v xml:space="preserve"> </v>
      </c>
      <c r="AI59" s="120" t="str">
        <f t="shared" si="11"/>
        <v xml:space="preserve"> </v>
      </c>
      <c r="AK59" s="286" t="str">
        <f t="shared" si="12"/>
        <v xml:space="preserve"> </v>
      </c>
    </row>
    <row r="60" spans="1:37">
      <c r="A60" s="250">
        <v>23</v>
      </c>
      <c r="B60" s="289"/>
      <c r="C60" s="12"/>
      <c r="D60" s="13"/>
      <c r="E60" s="13"/>
      <c r="F60" s="13"/>
      <c r="G60" s="13"/>
      <c r="H60" s="13"/>
      <c r="I60" s="13"/>
      <c r="J60" s="13"/>
      <c r="K60" s="13"/>
      <c r="L60" s="13"/>
      <c r="M60" s="13"/>
      <c r="N60" s="13"/>
      <c r="O60" s="13"/>
      <c r="P60" s="13"/>
      <c r="Q60" s="13"/>
      <c r="R60" s="13"/>
      <c r="S60" s="13"/>
      <c r="T60" s="13"/>
      <c r="U60" s="13"/>
      <c r="V60" s="13"/>
      <c r="W60" s="13"/>
      <c r="X60" s="13"/>
      <c r="Y60" s="13"/>
      <c r="Z60" s="4"/>
      <c r="AA60" s="4"/>
      <c r="AB60" s="14"/>
      <c r="AC60" s="16"/>
      <c r="AD60" s="11"/>
      <c r="AE60" s="224">
        <f t="shared" si="9"/>
        <v>0</v>
      </c>
      <c r="AF60" s="225" t="str">
        <f t="shared" si="7"/>
        <v xml:space="preserve"> </v>
      </c>
      <c r="AG60" s="223" t="str">
        <f t="shared" si="8"/>
        <v xml:space="preserve"> </v>
      </c>
      <c r="AH60" s="222" t="str">
        <f t="shared" si="10"/>
        <v xml:space="preserve"> </v>
      </c>
      <c r="AI60" s="223" t="str">
        <f t="shared" si="11"/>
        <v xml:space="preserve"> </v>
      </c>
      <c r="AK60" s="286" t="str">
        <f t="shared" si="12"/>
        <v xml:space="preserve"> </v>
      </c>
    </row>
    <row r="61" spans="1:37">
      <c r="A61" s="249">
        <v>24</v>
      </c>
      <c r="B61" s="288"/>
      <c r="C61" s="113"/>
      <c r="D61" s="114"/>
      <c r="E61" s="114"/>
      <c r="F61" s="114"/>
      <c r="G61" s="114"/>
      <c r="H61" s="114"/>
      <c r="I61" s="114"/>
      <c r="J61" s="114"/>
      <c r="K61" s="114"/>
      <c r="L61" s="114"/>
      <c r="M61" s="114"/>
      <c r="N61" s="114"/>
      <c r="O61" s="114"/>
      <c r="P61" s="114"/>
      <c r="Q61" s="114"/>
      <c r="R61" s="114"/>
      <c r="S61" s="114"/>
      <c r="T61" s="114"/>
      <c r="U61" s="114"/>
      <c r="V61" s="114"/>
      <c r="W61" s="114"/>
      <c r="X61" s="114"/>
      <c r="Y61" s="114"/>
      <c r="Z61" s="115"/>
      <c r="AA61" s="152"/>
      <c r="AB61" s="116"/>
      <c r="AC61" s="117"/>
      <c r="AD61" s="112"/>
      <c r="AE61" s="118">
        <f t="shared" si="9"/>
        <v>0</v>
      </c>
      <c r="AF61" s="119" t="str">
        <f t="shared" si="7"/>
        <v xml:space="preserve"> </v>
      </c>
      <c r="AG61" s="120" t="str">
        <f t="shared" si="8"/>
        <v xml:space="preserve"> </v>
      </c>
      <c r="AH61" s="178" t="str">
        <f t="shared" si="10"/>
        <v xml:space="preserve"> </v>
      </c>
      <c r="AI61" s="121" t="str">
        <f t="shared" si="11"/>
        <v xml:space="preserve"> </v>
      </c>
      <c r="AK61" s="286" t="str">
        <f t="shared" si="12"/>
        <v xml:space="preserve"> </v>
      </c>
    </row>
    <row r="62" spans="1:37">
      <c r="A62" s="250">
        <v>25</v>
      </c>
      <c r="B62" s="289"/>
      <c r="C62" s="12"/>
      <c r="D62" s="13"/>
      <c r="E62" s="13"/>
      <c r="F62" s="13"/>
      <c r="G62" s="13"/>
      <c r="H62" s="13"/>
      <c r="I62" s="13"/>
      <c r="J62" s="13"/>
      <c r="K62" s="13"/>
      <c r="L62" s="13"/>
      <c r="M62" s="13"/>
      <c r="N62" s="13"/>
      <c r="O62" s="13"/>
      <c r="P62" s="13"/>
      <c r="Q62" s="13"/>
      <c r="R62" s="13"/>
      <c r="S62" s="13"/>
      <c r="T62" s="13"/>
      <c r="U62" s="13"/>
      <c r="V62" s="13"/>
      <c r="W62" s="13"/>
      <c r="X62" s="13"/>
      <c r="Y62" s="13"/>
      <c r="Z62" s="4"/>
      <c r="AA62" s="4"/>
      <c r="AB62" s="14"/>
      <c r="AC62" s="16"/>
      <c r="AD62" s="11"/>
      <c r="AE62" s="223">
        <f t="shared" si="9"/>
        <v>0</v>
      </c>
      <c r="AF62" s="225" t="str">
        <f t="shared" si="7"/>
        <v xml:space="preserve"> </v>
      </c>
      <c r="AG62" s="223" t="str">
        <f t="shared" si="8"/>
        <v xml:space="preserve"> </v>
      </c>
      <c r="AH62" s="222" t="str">
        <f t="shared" si="10"/>
        <v xml:space="preserve"> </v>
      </c>
      <c r="AI62" s="223" t="str">
        <f t="shared" si="11"/>
        <v xml:space="preserve"> </v>
      </c>
      <c r="AK62" s="286" t="str">
        <f t="shared" si="12"/>
        <v xml:space="preserve"> </v>
      </c>
    </row>
    <row r="63" spans="1:37">
      <c r="A63" s="249">
        <v>26</v>
      </c>
      <c r="B63" s="288"/>
      <c r="C63" s="113"/>
      <c r="D63" s="114"/>
      <c r="E63" s="114"/>
      <c r="F63" s="114"/>
      <c r="G63" s="114"/>
      <c r="H63" s="114"/>
      <c r="I63" s="114"/>
      <c r="J63" s="114"/>
      <c r="K63" s="114"/>
      <c r="L63" s="114"/>
      <c r="M63" s="114"/>
      <c r="N63" s="114"/>
      <c r="O63" s="114"/>
      <c r="P63" s="114"/>
      <c r="Q63" s="114"/>
      <c r="R63" s="114"/>
      <c r="S63" s="114"/>
      <c r="T63" s="114"/>
      <c r="U63" s="114"/>
      <c r="V63" s="114"/>
      <c r="W63" s="114"/>
      <c r="X63" s="114"/>
      <c r="Y63" s="114"/>
      <c r="Z63" s="115"/>
      <c r="AA63" s="152"/>
      <c r="AB63" s="116"/>
      <c r="AC63" s="117"/>
      <c r="AD63" s="112"/>
      <c r="AE63" s="121">
        <f t="shared" si="9"/>
        <v>0</v>
      </c>
      <c r="AF63" s="119" t="str">
        <f t="shared" si="7"/>
        <v xml:space="preserve"> </v>
      </c>
      <c r="AG63" s="120" t="str">
        <f t="shared" si="8"/>
        <v xml:space="preserve"> </v>
      </c>
      <c r="AH63" s="178" t="str">
        <f t="shared" si="10"/>
        <v xml:space="preserve"> </v>
      </c>
      <c r="AI63" s="121" t="str">
        <f t="shared" si="11"/>
        <v xml:space="preserve"> </v>
      </c>
      <c r="AK63" s="286" t="str">
        <f t="shared" si="12"/>
        <v xml:space="preserve"> </v>
      </c>
    </row>
    <row r="64" spans="1:37">
      <c r="A64" s="250">
        <v>27</v>
      </c>
      <c r="B64" s="289"/>
      <c r="C64" s="12"/>
      <c r="D64" s="13"/>
      <c r="E64" s="13"/>
      <c r="F64" s="13"/>
      <c r="G64" s="13"/>
      <c r="H64" s="13"/>
      <c r="I64" s="13"/>
      <c r="J64" s="13"/>
      <c r="K64" s="13"/>
      <c r="L64" s="13"/>
      <c r="M64" s="13"/>
      <c r="N64" s="13"/>
      <c r="O64" s="13"/>
      <c r="P64" s="13"/>
      <c r="Q64" s="13"/>
      <c r="R64" s="13"/>
      <c r="S64" s="13"/>
      <c r="T64" s="13"/>
      <c r="U64" s="13"/>
      <c r="V64" s="13"/>
      <c r="W64" s="13"/>
      <c r="X64" s="13"/>
      <c r="Y64" s="13"/>
      <c r="Z64" s="4"/>
      <c r="AA64" s="4"/>
      <c r="AB64" s="14"/>
      <c r="AC64" s="16"/>
      <c r="AD64" s="11"/>
      <c r="AE64" s="224">
        <f t="shared" si="9"/>
        <v>0</v>
      </c>
      <c r="AF64" s="225" t="str">
        <f t="shared" si="7"/>
        <v xml:space="preserve"> </v>
      </c>
      <c r="AG64" s="223" t="str">
        <f t="shared" si="8"/>
        <v xml:space="preserve"> </v>
      </c>
      <c r="AH64" s="222" t="str">
        <f t="shared" si="10"/>
        <v xml:space="preserve"> </v>
      </c>
      <c r="AI64" s="224" t="str">
        <f t="shared" si="11"/>
        <v xml:space="preserve"> </v>
      </c>
      <c r="AK64" s="286" t="str">
        <f t="shared" si="12"/>
        <v xml:space="preserve"> </v>
      </c>
    </row>
    <row r="65" spans="1:37">
      <c r="A65" s="249">
        <v>28</v>
      </c>
      <c r="B65" s="288"/>
      <c r="C65" s="113"/>
      <c r="D65" s="114"/>
      <c r="E65" s="114"/>
      <c r="F65" s="114"/>
      <c r="G65" s="114"/>
      <c r="H65" s="114"/>
      <c r="I65" s="114"/>
      <c r="J65" s="114"/>
      <c r="K65" s="114"/>
      <c r="L65" s="114"/>
      <c r="M65" s="114"/>
      <c r="N65" s="114"/>
      <c r="O65" s="114"/>
      <c r="P65" s="114"/>
      <c r="Q65" s="114"/>
      <c r="R65" s="114"/>
      <c r="S65" s="114"/>
      <c r="T65" s="114"/>
      <c r="U65" s="114"/>
      <c r="V65" s="114"/>
      <c r="W65" s="114"/>
      <c r="X65" s="114"/>
      <c r="Y65" s="114"/>
      <c r="Z65" s="115"/>
      <c r="AA65" s="152"/>
      <c r="AB65" s="116"/>
      <c r="AC65" s="117"/>
      <c r="AD65" s="112"/>
      <c r="AE65" s="118">
        <f t="shared" si="9"/>
        <v>0</v>
      </c>
      <c r="AF65" s="119" t="str">
        <f t="shared" si="7"/>
        <v xml:space="preserve"> </v>
      </c>
      <c r="AG65" s="120" t="str">
        <f t="shared" si="8"/>
        <v xml:space="preserve"> </v>
      </c>
      <c r="AH65" s="178" t="str">
        <f t="shared" si="10"/>
        <v xml:space="preserve"> </v>
      </c>
      <c r="AI65" s="118" t="str">
        <f t="shared" si="11"/>
        <v xml:space="preserve"> </v>
      </c>
      <c r="AK65" s="286" t="str">
        <f t="shared" si="12"/>
        <v xml:space="preserve"> </v>
      </c>
    </row>
    <row r="66" spans="1:37">
      <c r="A66" s="250">
        <v>29</v>
      </c>
      <c r="B66" s="289"/>
      <c r="C66" s="12"/>
      <c r="D66" s="13"/>
      <c r="E66" s="13"/>
      <c r="F66" s="13"/>
      <c r="G66" s="13"/>
      <c r="H66" s="13"/>
      <c r="I66" s="13"/>
      <c r="J66" s="13"/>
      <c r="K66" s="13"/>
      <c r="L66" s="13"/>
      <c r="M66" s="13"/>
      <c r="N66" s="13"/>
      <c r="O66" s="13"/>
      <c r="P66" s="13"/>
      <c r="Q66" s="13"/>
      <c r="R66" s="13"/>
      <c r="S66" s="13"/>
      <c r="T66" s="13"/>
      <c r="U66" s="13"/>
      <c r="V66" s="13"/>
      <c r="W66" s="13"/>
      <c r="X66" s="13"/>
      <c r="Y66" s="13"/>
      <c r="Z66" s="4"/>
      <c r="AA66" s="4"/>
      <c r="AB66" s="14"/>
      <c r="AC66" s="16"/>
      <c r="AD66" s="11"/>
      <c r="AE66" s="224">
        <f t="shared" si="9"/>
        <v>0</v>
      </c>
      <c r="AF66" s="225" t="str">
        <f t="shared" si="7"/>
        <v/>
      </c>
      <c r="AG66" s="223" t="str">
        <f t="shared" si="8"/>
        <v/>
      </c>
      <c r="AH66" s="222" t="str">
        <f t="shared" si="10"/>
        <v/>
      </c>
      <c r="AI66" s="224" t="str">
        <f t="shared" si="11"/>
        <v/>
      </c>
      <c r="AK66" s="286">
        <f t="shared" si="12"/>
        <v>0</v>
      </c>
    </row>
    <row r="67" spans="1:37" ht="13.5" thickBot="1">
      <c r="A67" s="249">
        <v>30</v>
      </c>
      <c r="B67" s="291"/>
      <c r="C67" s="123"/>
      <c r="D67" s="124"/>
      <c r="E67" s="124"/>
      <c r="F67" s="124"/>
      <c r="G67" s="124"/>
      <c r="H67" s="124"/>
      <c r="I67" s="124"/>
      <c r="J67" s="124"/>
      <c r="K67" s="124"/>
      <c r="L67" s="124"/>
      <c r="M67" s="124"/>
      <c r="N67" s="124"/>
      <c r="O67" s="124"/>
      <c r="P67" s="124"/>
      <c r="Q67" s="124"/>
      <c r="R67" s="124"/>
      <c r="S67" s="124"/>
      <c r="T67" s="124"/>
      <c r="U67" s="124"/>
      <c r="V67" s="124"/>
      <c r="W67" s="124"/>
      <c r="X67" s="124"/>
      <c r="Y67" s="124"/>
      <c r="Z67" s="122"/>
      <c r="AA67" s="153"/>
      <c r="AB67" s="173"/>
      <c r="AC67" s="117"/>
      <c r="AD67" s="112"/>
      <c r="AE67" s="118">
        <f t="shared" si="9"/>
        <v>0</v>
      </c>
      <c r="AF67" s="119" t="str">
        <f t="shared" si="7"/>
        <v/>
      </c>
      <c r="AG67" s="120" t="str">
        <f t="shared" si="8"/>
        <v/>
      </c>
      <c r="AH67" s="179" t="str">
        <f t="shared" si="10"/>
        <v/>
      </c>
      <c r="AI67" s="118" t="str">
        <f t="shared" si="11"/>
        <v/>
      </c>
      <c r="AK67" s="286">
        <f t="shared" si="12"/>
        <v>0</v>
      </c>
    </row>
    <row r="68" spans="1:37" ht="14.25" thickTop="1" thickBot="1">
      <c r="A68" s="408" t="s">
        <v>191</v>
      </c>
      <c r="B68" s="409"/>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10"/>
      <c r="AC68" s="297">
        <f>SUM(AC38:AC67)</f>
        <v>0</v>
      </c>
      <c r="AD68" s="297">
        <f>SUM(AD38:AD67)</f>
        <v>0</v>
      </c>
      <c r="AE68" s="297">
        <f>SUM(AE38:AE67)</f>
        <v>0</v>
      </c>
      <c r="AF68" s="297">
        <f>SUM(AF38:AF67)</f>
        <v>0</v>
      </c>
      <c r="AG68" s="297">
        <f>SUM(AG38:AG67)</f>
        <v>0</v>
      </c>
      <c r="AH68" s="142"/>
      <c r="AI68" s="302" t="str">
        <f>AI33</f>
        <v>в.21.06.2018.</v>
      </c>
    </row>
    <row r="69" spans="1:37" s="243" customFormat="1" ht="13.5" thickTop="1">
      <c r="A69" s="1"/>
      <c r="B69" s="1"/>
      <c r="AC69" s="253"/>
      <c r="AD69" s="253"/>
      <c r="AE69" s="253"/>
      <c r="AF69" s="253"/>
      <c r="AG69" s="253"/>
      <c r="AH69" s="82"/>
      <c r="AI69" s="251"/>
    </row>
    <row r="70" spans="1:37" ht="13.5" thickBot="1"/>
    <row r="71" spans="1:37" ht="15.75" thickTop="1">
      <c r="A71" s="425" t="str">
        <f>A1</f>
        <v>осми</v>
      </c>
      <c r="B71" s="426"/>
      <c r="C71" s="413" t="s">
        <v>0</v>
      </c>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5"/>
      <c r="AC71" s="416" t="s">
        <v>1</v>
      </c>
      <c r="AD71" s="417"/>
      <c r="AE71" s="418"/>
      <c r="AF71" s="419" t="s">
        <v>3</v>
      </c>
      <c r="AG71" s="421" t="s">
        <v>2</v>
      </c>
      <c r="AH71" s="411" t="s">
        <v>107</v>
      </c>
      <c r="AI71" s="412"/>
    </row>
    <row r="72" spans="1:37" ht="135.75" customHeight="1" thickBot="1">
      <c r="A72" s="174" t="s">
        <v>7</v>
      </c>
      <c r="B72" s="175" t="s">
        <v>158</v>
      </c>
      <c r="C72" s="208" t="s">
        <v>54</v>
      </c>
      <c r="D72" s="379"/>
      <c r="E72" s="195" t="s">
        <v>114</v>
      </c>
      <c r="F72" s="137" t="s">
        <v>55</v>
      </c>
      <c r="G72" s="137" t="s">
        <v>56</v>
      </c>
      <c r="H72" s="137" t="s">
        <v>57</v>
      </c>
      <c r="I72" s="137" t="s">
        <v>58</v>
      </c>
      <c r="J72" s="137" t="s">
        <v>59</v>
      </c>
      <c r="K72" s="138" t="s">
        <v>60</v>
      </c>
      <c r="L72" s="138" t="s">
        <v>61</v>
      </c>
      <c r="M72" s="138" t="s">
        <v>62</v>
      </c>
      <c r="N72" s="138" t="s">
        <v>63</v>
      </c>
      <c r="O72" s="138" t="s">
        <v>64</v>
      </c>
      <c r="P72" s="195" t="str">
        <f t="shared" ref="P72:V72" si="13">P2</f>
        <v>Немачки језик</v>
      </c>
      <c r="Q72" s="195" t="str">
        <f t="shared" si="13"/>
        <v>Француски језик</v>
      </c>
      <c r="R72" s="195" t="str">
        <f>R2</f>
        <v>фудбал</v>
      </c>
      <c r="S72" s="191" t="str">
        <f t="shared" si="13"/>
        <v>рукомет</v>
      </c>
      <c r="T72" s="138" t="str">
        <f t="shared" si="13"/>
        <v>Информатика и рачунарство</v>
      </c>
      <c r="U72" s="191" t="str">
        <f t="shared" si="13"/>
        <v>Цртање, сликање и вајање</v>
      </c>
      <c r="V72" s="138" t="str">
        <f t="shared" si="13"/>
        <v>Хор и оркестар</v>
      </c>
      <c r="W72" s="6"/>
      <c r="X72" s="6"/>
      <c r="Y72" s="6"/>
      <c r="Z72" s="137" t="s">
        <v>8</v>
      </c>
      <c r="AA72" s="137" t="s">
        <v>9</v>
      </c>
      <c r="AB72" s="160" t="s">
        <v>119</v>
      </c>
      <c r="AC72" s="140" t="s">
        <v>5</v>
      </c>
      <c r="AD72" s="141" t="s">
        <v>6</v>
      </c>
      <c r="AE72" s="139" t="s">
        <v>38</v>
      </c>
      <c r="AF72" s="420"/>
      <c r="AG72" s="422"/>
      <c r="AH72" s="177" t="s">
        <v>4</v>
      </c>
      <c r="AI72" s="176" t="s">
        <v>37</v>
      </c>
    </row>
    <row r="73" spans="1:37" ht="13.5" thickTop="1">
      <c r="A73" s="248">
        <v>1</v>
      </c>
      <c r="B73" s="200"/>
      <c r="C73" s="8"/>
      <c r="D73" s="155"/>
      <c r="E73" s="155"/>
      <c r="F73" s="155"/>
      <c r="G73" s="155"/>
      <c r="H73" s="155"/>
      <c r="I73" s="155"/>
      <c r="J73" s="155"/>
      <c r="K73" s="155"/>
      <c r="L73" s="155"/>
      <c r="M73" s="155"/>
      <c r="N73" s="155"/>
      <c r="O73" s="155"/>
      <c r="P73" s="155"/>
      <c r="Q73" s="155"/>
      <c r="R73" s="237"/>
      <c r="S73" s="155"/>
      <c r="T73" s="155"/>
      <c r="U73" s="155"/>
      <c r="V73" s="155"/>
      <c r="W73" s="9"/>
      <c r="X73" s="9"/>
      <c r="Y73" s="9"/>
      <c r="Z73" s="10"/>
      <c r="AA73" s="10"/>
      <c r="AB73" s="156"/>
      <c r="AC73" s="15"/>
      <c r="AD73" s="7"/>
      <c r="AE73" s="219">
        <f>SUM(AC73:AD73)</f>
        <v>0</v>
      </c>
      <c r="AF73" s="220" t="str">
        <f t="shared" ref="AF73:AF102" si="14">IF(SUMIF(C73:Y73,1)=0," ",SUMIF(C73:Y73,1))</f>
        <v xml:space="preserve"> </v>
      </c>
      <c r="AG73" s="221" t="str">
        <f t="shared" ref="AG73:AG102" si="15">IF(COUNTIF(C73:Y73,0)=0," ",COUNTIF(C73:Y73,0))</f>
        <v xml:space="preserve"> </v>
      </c>
      <c r="AH73" s="227" t="str">
        <f>IF(AG73=" ",IF(AF73=" ",IF(AB73=0," ",AVERAGE(C73:S73,AB73)),1),0)</f>
        <v xml:space="preserve"> </v>
      </c>
      <c r="AI73" s="221" t="str">
        <f>IF(AH73=" "," ",IF(AH73&gt;=4.5,"Одличан",IF(AH73&gt;=3.5,"Врло добар",IF(AH73&gt;=2.5,"Добар",IF(AH73&gt;=1.5,"Довољан",IF(AH73&gt;=1,"Недовољан","Неоцењен"))))))</f>
        <v xml:space="preserve"> </v>
      </c>
      <c r="AK73" t="str">
        <f>IF(AG73=" ",AF73,0)</f>
        <v xml:space="preserve"> </v>
      </c>
    </row>
    <row r="74" spans="1:37">
      <c r="A74" s="249">
        <v>2</v>
      </c>
      <c r="B74" s="201"/>
      <c r="C74" s="113"/>
      <c r="D74" s="114"/>
      <c r="E74" s="114"/>
      <c r="F74" s="114"/>
      <c r="G74" s="114"/>
      <c r="H74" s="114"/>
      <c r="I74" s="114"/>
      <c r="J74" s="114"/>
      <c r="K74" s="114"/>
      <c r="L74" s="114"/>
      <c r="M74" s="114"/>
      <c r="N74" s="114"/>
      <c r="O74" s="114"/>
      <c r="P74" s="114"/>
      <c r="Q74" s="114"/>
      <c r="R74" s="114"/>
      <c r="S74" s="114"/>
      <c r="T74" s="114"/>
      <c r="U74" s="114"/>
      <c r="V74" s="114"/>
      <c r="W74" s="114"/>
      <c r="X74" s="114"/>
      <c r="Y74" s="114"/>
      <c r="Z74" s="152"/>
      <c r="AA74" s="152"/>
      <c r="AB74" s="116"/>
      <c r="AC74" s="117"/>
      <c r="AD74" s="112"/>
      <c r="AE74" s="118">
        <f t="shared" ref="AE74:AE102" si="16">SUM(AC74:AD74)</f>
        <v>0</v>
      </c>
      <c r="AF74" s="119" t="str">
        <f t="shared" si="14"/>
        <v xml:space="preserve"> </v>
      </c>
      <c r="AG74" s="120" t="str">
        <f t="shared" si="15"/>
        <v xml:space="preserve"> </v>
      </c>
      <c r="AH74" s="178" t="str">
        <f t="shared" ref="AH74:AH102" si="17">IF(AG74=" ",IF(AF74=" ",IF(AB74=0," ",AVERAGE(C74:S74,AB74)),1),0)</f>
        <v xml:space="preserve"> </v>
      </c>
      <c r="AI74" s="120" t="str">
        <f t="shared" ref="AI74:AI102" si="18">IF(AH74=" "," ",IF(AH74&gt;=4.5,"Одличан",IF(AH74&gt;=3.5,"Врло добар",IF(AH74&gt;=2.5,"Добар",IF(AH74&gt;=1.5,"Довољан",IF(AH74&gt;=1,"Недовољан","Неоцењен"))))))</f>
        <v xml:space="preserve"> </v>
      </c>
      <c r="AK74" s="286" t="str">
        <f t="shared" ref="AK74:AK102" si="19">IF(AG74=" ",AF74,0)</f>
        <v xml:space="preserve"> </v>
      </c>
    </row>
    <row r="75" spans="1:37">
      <c r="A75" s="250">
        <v>3</v>
      </c>
      <c r="B75" s="194"/>
      <c r="C75" s="12"/>
      <c r="D75" s="13"/>
      <c r="E75" s="13"/>
      <c r="F75" s="13"/>
      <c r="G75" s="13"/>
      <c r="H75" s="13"/>
      <c r="I75" s="13"/>
      <c r="J75" s="13"/>
      <c r="K75" s="13"/>
      <c r="L75" s="13"/>
      <c r="M75" s="13"/>
      <c r="N75" s="13"/>
      <c r="O75" s="13"/>
      <c r="P75" s="13"/>
      <c r="Q75" s="13"/>
      <c r="R75" s="13"/>
      <c r="S75" s="13"/>
      <c r="T75" s="13"/>
      <c r="U75" s="13"/>
      <c r="V75" s="13"/>
      <c r="W75" s="13"/>
      <c r="X75" s="13"/>
      <c r="Y75" s="13"/>
      <c r="Z75" s="4"/>
      <c r="AA75" s="4"/>
      <c r="AB75" s="14"/>
      <c r="AC75" s="16"/>
      <c r="AD75" s="11"/>
      <c r="AE75" s="224">
        <f t="shared" si="16"/>
        <v>0</v>
      </c>
      <c r="AF75" s="225" t="str">
        <f t="shared" si="14"/>
        <v xml:space="preserve"> </v>
      </c>
      <c r="AG75" s="223" t="str">
        <f t="shared" si="15"/>
        <v xml:space="preserve"> </v>
      </c>
      <c r="AH75" s="222" t="str">
        <f t="shared" si="17"/>
        <v xml:space="preserve"> </v>
      </c>
      <c r="AI75" s="223" t="str">
        <f t="shared" si="18"/>
        <v xml:space="preserve"> </v>
      </c>
      <c r="AK75" s="286" t="str">
        <f t="shared" si="19"/>
        <v xml:space="preserve"> </v>
      </c>
    </row>
    <row r="76" spans="1:37">
      <c r="A76" s="249">
        <v>4</v>
      </c>
      <c r="B76" s="201"/>
      <c r="C76" s="113"/>
      <c r="D76" s="114"/>
      <c r="E76" s="114"/>
      <c r="F76" s="114"/>
      <c r="G76" s="114"/>
      <c r="H76" s="114"/>
      <c r="I76" s="114"/>
      <c r="J76" s="114"/>
      <c r="K76" s="114"/>
      <c r="L76" s="114"/>
      <c r="M76" s="114"/>
      <c r="N76" s="114"/>
      <c r="O76" s="114"/>
      <c r="P76" s="114"/>
      <c r="Q76" s="114"/>
      <c r="R76" s="114"/>
      <c r="S76" s="114"/>
      <c r="T76" s="114"/>
      <c r="U76" s="114"/>
      <c r="V76" s="114"/>
      <c r="W76" s="114"/>
      <c r="X76" s="114"/>
      <c r="Y76" s="114"/>
      <c r="Z76" s="115"/>
      <c r="AA76" s="152"/>
      <c r="AB76" s="116"/>
      <c r="AC76" s="117"/>
      <c r="AD76" s="112"/>
      <c r="AE76" s="118">
        <f t="shared" si="16"/>
        <v>0</v>
      </c>
      <c r="AF76" s="119" t="str">
        <f t="shared" si="14"/>
        <v xml:space="preserve"> </v>
      </c>
      <c r="AG76" s="120" t="str">
        <f t="shared" si="15"/>
        <v xml:space="preserve"> </v>
      </c>
      <c r="AH76" s="178" t="str">
        <f t="shared" si="17"/>
        <v xml:space="preserve"> </v>
      </c>
      <c r="AI76" s="120" t="str">
        <f t="shared" si="18"/>
        <v xml:space="preserve"> </v>
      </c>
      <c r="AK76" s="286" t="str">
        <f t="shared" si="19"/>
        <v xml:space="preserve"> </v>
      </c>
    </row>
    <row r="77" spans="1:37">
      <c r="A77" s="250">
        <v>5</v>
      </c>
      <c r="B77" s="194"/>
      <c r="C77" s="12"/>
      <c r="D77" s="13"/>
      <c r="E77" s="13"/>
      <c r="F77" s="13"/>
      <c r="G77" s="13"/>
      <c r="H77" s="13"/>
      <c r="I77" s="13"/>
      <c r="J77" s="13"/>
      <c r="K77" s="13"/>
      <c r="L77" s="13"/>
      <c r="M77" s="13"/>
      <c r="N77" s="13"/>
      <c r="O77" s="13"/>
      <c r="P77" s="13"/>
      <c r="Q77" s="13"/>
      <c r="R77" s="13"/>
      <c r="S77" s="13"/>
      <c r="T77" s="13"/>
      <c r="U77" s="13"/>
      <c r="V77" s="13"/>
      <c r="W77" s="13"/>
      <c r="X77" s="13"/>
      <c r="Y77" s="13"/>
      <c r="Z77" s="4"/>
      <c r="AA77" s="4"/>
      <c r="AB77" s="14"/>
      <c r="AC77" s="16"/>
      <c r="AD77" s="11"/>
      <c r="AE77" s="223">
        <f t="shared" si="16"/>
        <v>0</v>
      </c>
      <c r="AF77" s="225" t="str">
        <f t="shared" si="14"/>
        <v xml:space="preserve"> </v>
      </c>
      <c r="AG77" s="223" t="str">
        <f t="shared" si="15"/>
        <v xml:space="preserve"> </v>
      </c>
      <c r="AH77" s="222" t="str">
        <f t="shared" si="17"/>
        <v xml:space="preserve"> </v>
      </c>
      <c r="AI77" s="223" t="str">
        <f t="shared" si="18"/>
        <v xml:space="preserve"> </v>
      </c>
      <c r="AK77" s="286" t="str">
        <f t="shared" si="19"/>
        <v xml:space="preserve"> </v>
      </c>
    </row>
    <row r="78" spans="1:37">
      <c r="A78" s="249">
        <v>6</v>
      </c>
      <c r="B78" s="201"/>
      <c r="C78" s="113"/>
      <c r="D78" s="114"/>
      <c r="E78" s="114"/>
      <c r="F78" s="114"/>
      <c r="G78" s="114"/>
      <c r="H78" s="114"/>
      <c r="I78" s="114"/>
      <c r="J78" s="114"/>
      <c r="K78" s="114"/>
      <c r="L78" s="114"/>
      <c r="M78" s="114"/>
      <c r="N78" s="114"/>
      <c r="O78" s="114"/>
      <c r="P78" s="114"/>
      <c r="Q78" s="114"/>
      <c r="R78" s="114"/>
      <c r="S78" s="114"/>
      <c r="T78" s="114"/>
      <c r="U78" s="114"/>
      <c r="V78" s="114"/>
      <c r="W78" s="114"/>
      <c r="X78" s="114"/>
      <c r="Y78" s="114"/>
      <c r="Z78" s="115"/>
      <c r="AA78" s="152"/>
      <c r="AB78" s="116"/>
      <c r="AC78" s="117"/>
      <c r="AD78" s="112"/>
      <c r="AE78" s="121">
        <f t="shared" si="16"/>
        <v>0</v>
      </c>
      <c r="AF78" s="119" t="str">
        <f t="shared" si="14"/>
        <v xml:space="preserve"> </v>
      </c>
      <c r="AG78" s="120" t="str">
        <f t="shared" si="15"/>
        <v xml:space="preserve"> </v>
      </c>
      <c r="AH78" s="178" t="str">
        <f t="shared" si="17"/>
        <v xml:space="preserve"> </v>
      </c>
      <c r="AI78" s="120" t="str">
        <f t="shared" si="18"/>
        <v xml:space="preserve"> </v>
      </c>
      <c r="AK78" s="286" t="str">
        <f t="shared" si="19"/>
        <v xml:space="preserve"> </v>
      </c>
    </row>
    <row r="79" spans="1:37">
      <c r="A79" s="250">
        <v>7</v>
      </c>
      <c r="B79" s="194"/>
      <c r="C79" s="12"/>
      <c r="D79" s="13"/>
      <c r="E79" s="13"/>
      <c r="F79" s="13"/>
      <c r="G79" s="13"/>
      <c r="H79" s="13"/>
      <c r="I79" s="13"/>
      <c r="J79" s="13"/>
      <c r="K79" s="13"/>
      <c r="L79" s="13"/>
      <c r="M79" s="13"/>
      <c r="N79" s="13"/>
      <c r="O79" s="13"/>
      <c r="P79" s="13"/>
      <c r="Q79" s="13"/>
      <c r="R79" s="13"/>
      <c r="S79" s="13"/>
      <c r="T79" s="13"/>
      <c r="U79" s="13"/>
      <c r="V79" s="13"/>
      <c r="W79" s="13"/>
      <c r="X79" s="13"/>
      <c r="Y79" s="13"/>
      <c r="Z79" s="4"/>
      <c r="AA79" s="4"/>
      <c r="AB79" s="14"/>
      <c r="AC79" s="16"/>
      <c r="AD79" s="11"/>
      <c r="AE79" s="224">
        <f t="shared" si="16"/>
        <v>0</v>
      </c>
      <c r="AF79" s="225" t="str">
        <f t="shared" si="14"/>
        <v xml:space="preserve"> </v>
      </c>
      <c r="AG79" s="223" t="str">
        <f t="shared" si="15"/>
        <v xml:space="preserve"> </v>
      </c>
      <c r="AH79" s="222" t="str">
        <f t="shared" si="17"/>
        <v xml:space="preserve"> </v>
      </c>
      <c r="AI79" s="223" t="str">
        <f t="shared" si="18"/>
        <v xml:space="preserve"> </v>
      </c>
      <c r="AK79" s="286" t="str">
        <f t="shared" si="19"/>
        <v xml:space="preserve"> </v>
      </c>
    </row>
    <row r="80" spans="1:37">
      <c r="A80" s="249">
        <v>8</v>
      </c>
      <c r="B80" s="201"/>
      <c r="C80" s="113"/>
      <c r="D80" s="114"/>
      <c r="E80" s="114"/>
      <c r="F80" s="114"/>
      <c r="G80" s="114"/>
      <c r="H80" s="114"/>
      <c r="I80" s="114"/>
      <c r="J80" s="114"/>
      <c r="K80" s="114"/>
      <c r="L80" s="114"/>
      <c r="M80" s="114"/>
      <c r="N80" s="114"/>
      <c r="O80" s="114"/>
      <c r="P80" s="114"/>
      <c r="Q80" s="114"/>
      <c r="R80" s="114"/>
      <c r="S80" s="114"/>
      <c r="T80" s="114"/>
      <c r="U80" s="114"/>
      <c r="V80" s="114"/>
      <c r="W80" s="114"/>
      <c r="X80" s="114"/>
      <c r="Y80" s="114"/>
      <c r="Z80" s="115"/>
      <c r="AA80" s="152"/>
      <c r="AB80" s="116"/>
      <c r="AC80" s="117"/>
      <c r="AD80" s="112"/>
      <c r="AE80" s="118">
        <f t="shared" si="16"/>
        <v>0</v>
      </c>
      <c r="AF80" s="119" t="str">
        <f t="shared" si="14"/>
        <v xml:space="preserve"> </v>
      </c>
      <c r="AG80" s="120" t="str">
        <f t="shared" si="15"/>
        <v xml:space="preserve"> </v>
      </c>
      <c r="AH80" s="178" t="str">
        <f t="shared" si="17"/>
        <v xml:space="preserve"> </v>
      </c>
      <c r="AI80" s="120" t="str">
        <f t="shared" si="18"/>
        <v xml:space="preserve"> </v>
      </c>
      <c r="AK80" s="286" t="str">
        <f t="shared" si="19"/>
        <v xml:space="preserve"> </v>
      </c>
    </row>
    <row r="81" spans="1:37">
      <c r="A81" s="250">
        <v>9</v>
      </c>
      <c r="B81" s="194"/>
      <c r="C81" s="12"/>
      <c r="D81" s="13"/>
      <c r="E81" s="13"/>
      <c r="F81" s="13"/>
      <c r="G81" s="13"/>
      <c r="H81" s="13"/>
      <c r="I81" s="13"/>
      <c r="J81" s="13"/>
      <c r="K81" s="13"/>
      <c r="L81" s="13"/>
      <c r="M81" s="13"/>
      <c r="N81" s="13"/>
      <c r="O81" s="13"/>
      <c r="P81" s="13"/>
      <c r="Q81" s="13"/>
      <c r="R81" s="13"/>
      <c r="S81" s="13"/>
      <c r="T81" s="13"/>
      <c r="U81" s="13"/>
      <c r="V81" s="13"/>
      <c r="W81" s="13"/>
      <c r="X81" s="13"/>
      <c r="Y81" s="13"/>
      <c r="Z81" s="4"/>
      <c r="AA81" s="4"/>
      <c r="AB81" s="14"/>
      <c r="AC81" s="16"/>
      <c r="AD81" s="11"/>
      <c r="AE81" s="224">
        <f t="shared" si="16"/>
        <v>0</v>
      </c>
      <c r="AF81" s="225" t="str">
        <f t="shared" si="14"/>
        <v xml:space="preserve"> </v>
      </c>
      <c r="AG81" s="223" t="str">
        <f t="shared" si="15"/>
        <v xml:space="preserve"> </v>
      </c>
      <c r="AH81" s="222" t="str">
        <f t="shared" si="17"/>
        <v xml:space="preserve"> </v>
      </c>
      <c r="AI81" s="223" t="str">
        <f t="shared" si="18"/>
        <v xml:space="preserve"> </v>
      </c>
      <c r="AK81" s="286" t="str">
        <f t="shared" si="19"/>
        <v xml:space="preserve"> </v>
      </c>
    </row>
    <row r="82" spans="1:37">
      <c r="A82" s="249">
        <v>10</v>
      </c>
      <c r="B82" s="201"/>
      <c r="C82" s="113"/>
      <c r="D82" s="114"/>
      <c r="E82" s="114"/>
      <c r="F82" s="114"/>
      <c r="G82" s="114"/>
      <c r="H82" s="114"/>
      <c r="I82" s="114"/>
      <c r="J82" s="114"/>
      <c r="K82" s="114"/>
      <c r="L82" s="114"/>
      <c r="M82" s="114"/>
      <c r="N82" s="114"/>
      <c r="O82" s="114"/>
      <c r="P82" s="114"/>
      <c r="Q82" s="114"/>
      <c r="R82" s="114"/>
      <c r="S82" s="114"/>
      <c r="T82" s="114"/>
      <c r="U82" s="114"/>
      <c r="V82" s="114"/>
      <c r="W82" s="114"/>
      <c r="X82" s="114"/>
      <c r="Y82" s="114"/>
      <c r="Z82" s="115"/>
      <c r="AA82" s="152"/>
      <c r="AB82" s="116"/>
      <c r="AC82" s="117"/>
      <c r="AD82" s="112"/>
      <c r="AE82" s="118">
        <f t="shared" si="16"/>
        <v>0</v>
      </c>
      <c r="AF82" s="119" t="str">
        <f t="shared" si="14"/>
        <v xml:space="preserve"> </v>
      </c>
      <c r="AG82" s="120" t="str">
        <f t="shared" si="15"/>
        <v xml:space="preserve"> </v>
      </c>
      <c r="AH82" s="178" t="str">
        <f t="shared" si="17"/>
        <v xml:space="preserve"> </v>
      </c>
      <c r="AI82" s="120" t="str">
        <f t="shared" si="18"/>
        <v xml:space="preserve"> </v>
      </c>
      <c r="AK82" s="286" t="str">
        <f t="shared" si="19"/>
        <v xml:space="preserve"> </v>
      </c>
    </row>
    <row r="83" spans="1:37">
      <c r="A83" s="250">
        <v>11</v>
      </c>
      <c r="B83" s="194"/>
      <c r="C83" s="12"/>
      <c r="D83" s="13"/>
      <c r="E83" s="13"/>
      <c r="F83" s="13"/>
      <c r="G83" s="13"/>
      <c r="H83" s="13"/>
      <c r="I83" s="13"/>
      <c r="J83" s="13"/>
      <c r="K83" s="13"/>
      <c r="L83" s="13"/>
      <c r="M83" s="13"/>
      <c r="N83" s="13"/>
      <c r="O83" s="13"/>
      <c r="P83" s="13"/>
      <c r="Q83" s="13"/>
      <c r="R83" s="13"/>
      <c r="S83" s="13"/>
      <c r="T83" s="13"/>
      <c r="U83" s="13"/>
      <c r="V83" s="13"/>
      <c r="W83" s="13"/>
      <c r="X83" s="13"/>
      <c r="Y83" s="13"/>
      <c r="Z83" s="4"/>
      <c r="AA83" s="4"/>
      <c r="AB83" s="14"/>
      <c r="AC83" s="16"/>
      <c r="AD83" s="11"/>
      <c r="AE83" s="224">
        <f t="shared" si="16"/>
        <v>0</v>
      </c>
      <c r="AF83" s="225" t="str">
        <f t="shared" si="14"/>
        <v xml:space="preserve"> </v>
      </c>
      <c r="AG83" s="223" t="str">
        <f t="shared" si="15"/>
        <v xml:space="preserve"> </v>
      </c>
      <c r="AH83" s="222" t="str">
        <f t="shared" si="17"/>
        <v xml:space="preserve"> </v>
      </c>
      <c r="AI83" s="223" t="str">
        <f t="shared" si="18"/>
        <v xml:space="preserve"> </v>
      </c>
      <c r="AK83" s="286" t="str">
        <f t="shared" si="19"/>
        <v xml:space="preserve"> </v>
      </c>
    </row>
    <row r="84" spans="1:37">
      <c r="A84" s="249">
        <v>12</v>
      </c>
      <c r="B84" s="201"/>
      <c r="C84" s="113"/>
      <c r="D84" s="114"/>
      <c r="E84" s="114"/>
      <c r="F84" s="114"/>
      <c r="G84" s="114"/>
      <c r="H84" s="114"/>
      <c r="I84" s="114"/>
      <c r="J84" s="114"/>
      <c r="K84" s="114"/>
      <c r="L84" s="114"/>
      <c r="M84" s="114"/>
      <c r="N84" s="114"/>
      <c r="O84" s="114"/>
      <c r="P84" s="114"/>
      <c r="Q84" s="114"/>
      <c r="R84" s="114"/>
      <c r="S84" s="114"/>
      <c r="T84" s="114"/>
      <c r="U84" s="114"/>
      <c r="V84" s="114"/>
      <c r="W84" s="114"/>
      <c r="X84" s="114"/>
      <c r="Y84" s="114"/>
      <c r="Z84" s="115"/>
      <c r="AA84" s="152"/>
      <c r="AB84" s="116"/>
      <c r="AC84" s="117"/>
      <c r="AD84" s="112"/>
      <c r="AE84" s="120">
        <f t="shared" si="16"/>
        <v>0</v>
      </c>
      <c r="AF84" s="119" t="str">
        <f t="shared" si="14"/>
        <v xml:space="preserve"> </v>
      </c>
      <c r="AG84" s="120" t="str">
        <f t="shared" si="15"/>
        <v xml:space="preserve"> </v>
      </c>
      <c r="AH84" s="178" t="str">
        <f t="shared" si="17"/>
        <v xml:space="preserve"> </v>
      </c>
      <c r="AI84" s="120" t="str">
        <f t="shared" si="18"/>
        <v xml:space="preserve"> </v>
      </c>
      <c r="AK84" s="286" t="str">
        <f t="shared" si="19"/>
        <v xml:space="preserve"> </v>
      </c>
    </row>
    <row r="85" spans="1:37">
      <c r="A85" s="250">
        <v>13</v>
      </c>
      <c r="B85" s="194"/>
      <c r="C85" s="12"/>
      <c r="D85" s="13"/>
      <c r="E85" s="13"/>
      <c r="F85" s="13"/>
      <c r="G85" s="13"/>
      <c r="H85" s="13"/>
      <c r="I85" s="13"/>
      <c r="J85" s="13"/>
      <c r="K85" s="13"/>
      <c r="L85" s="13"/>
      <c r="M85" s="13"/>
      <c r="N85" s="13"/>
      <c r="O85" s="13"/>
      <c r="P85" s="13"/>
      <c r="Q85" s="13"/>
      <c r="R85" s="13"/>
      <c r="S85" s="13"/>
      <c r="T85" s="13"/>
      <c r="U85" s="13"/>
      <c r="V85" s="13"/>
      <c r="W85" s="13"/>
      <c r="X85" s="13"/>
      <c r="Y85" s="13"/>
      <c r="Z85" s="4"/>
      <c r="AA85" s="4"/>
      <c r="AB85" s="14"/>
      <c r="AC85" s="16"/>
      <c r="AD85" s="11"/>
      <c r="AE85" s="223">
        <f t="shared" si="16"/>
        <v>0</v>
      </c>
      <c r="AF85" s="225" t="str">
        <f t="shared" si="14"/>
        <v xml:space="preserve"> </v>
      </c>
      <c r="AG85" s="223" t="str">
        <f t="shared" si="15"/>
        <v xml:space="preserve"> </v>
      </c>
      <c r="AH85" s="222" t="str">
        <f t="shared" si="17"/>
        <v xml:space="preserve"> </v>
      </c>
      <c r="AI85" s="226" t="str">
        <f t="shared" si="18"/>
        <v xml:space="preserve"> </v>
      </c>
      <c r="AK85" s="286" t="str">
        <f t="shared" si="19"/>
        <v xml:space="preserve"> </v>
      </c>
    </row>
    <row r="86" spans="1:37">
      <c r="A86" s="249">
        <v>14</v>
      </c>
      <c r="B86" s="201"/>
      <c r="C86" s="113"/>
      <c r="D86" s="114"/>
      <c r="E86" s="114"/>
      <c r="F86" s="114"/>
      <c r="G86" s="114"/>
      <c r="H86" s="114"/>
      <c r="I86" s="114"/>
      <c r="J86" s="114"/>
      <c r="K86" s="114"/>
      <c r="L86" s="114"/>
      <c r="M86" s="114"/>
      <c r="N86" s="114"/>
      <c r="O86" s="114"/>
      <c r="P86" s="114"/>
      <c r="Q86" s="114"/>
      <c r="R86" s="114"/>
      <c r="S86" s="114"/>
      <c r="T86" s="114"/>
      <c r="U86" s="114"/>
      <c r="V86" s="114"/>
      <c r="W86" s="114"/>
      <c r="X86" s="114"/>
      <c r="Y86" s="114"/>
      <c r="Z86" s="115"/>
      <c r="AA86" s="152"/>
      <c r="AB86" s="116"/>
      <c r="AC86" s="117"/>
      <c r="AD86" s="112"/>
      <c r="AE86" s="121">
        <f t="shared" si="16"/>
        <v>0</v>
      </c>
      <c r="AF86" s="119" t="str">
        <f t="shared" si="14"/>
        <v xml:space="preserve"> </v>
      </c>
      <c r="AG86" s="120" t="str">
        <f t="shared" si="15"/>
        <v xml:space="preserve"> </v>
      </c>
      <c r="AH86" s="178" t="str">
        <f t="shared" si="17"/>
        <v xml:space="preserve"> </v>
      </c>
      <c r="AI86" s="118" t="str">
        <f t="shared" si="18"/>
        <v xml:space="preserve"> </v>
      </c>
      <c r="AK86" s="286" t="str">
        <f t="shared" si="19"/>
        <v xml:space="preserve"> </v>
      </c>
    </row>
    <row r="87" spans="1:37">
      <c r="A87" s="250">
        <v>15</v>
      </c>
      <c r="B87" s="194"/>
      <c r="C87" s="12"/>
      <c r="D87" s="13"/>
      <c r="E87" s="13"/>
      <c r="F87" s="13"/>
      <c r="G87" s="13"/>
      <c r="H87" s="13"/>
      <c r="I87" s="13"/>
      <c r="J87" s="13"/>
      <c r="K87" s="13"/>
      <c r="L87" s="13"/>
      <c r="M87" s="13"/>
      <c r="N87" s="13"/>
      <c r="O87" s="13"/>
      <c r="P87" s="13"/>
      <c r="Q87" s="13"/>
      <c r="R87" s="13"/>
      <c r="S87" s="13"/>
      <c r="T87" s="13"/>
      <c r="U87" s="13"/>
      <c r="V87" s="13"/>
      <c r="W87" s="13"/>
      <c r="X87" s="13"/>
      <c r="Y87" s="13"/>
      <c r="Z87" s="4"/>
      <c r="AA87" s="4"/>
      <c r="AB87" s="14"/>
      <c r="AC87" s="16"/>
      <c r="AD87" s="11"/>
      <c r="AE87" s="224">
        <f t="shared" si="16"/>
        <v>0</v>
      </c>
      <c r="AF87" s="225" t="str">
        <f t="shared" si="14"/>
        <v xml:space="preserve"> </v>
      </c>
      <c r="AG87" s="223" t="str">
        <f t="shared" si="15"/>
        <v xml:space="preserve"> </v>
      </c>
      <c r="AH87" s="222" t="str">
        <f t="shared" si="17"/>
        <v xml:space="preserve"> </v>
      </c>
      <c r="AI87" s="224" t="str">
        <f t="shared" si="18"/>
        <v xml:space="preserve"> </v>
      </c>
      <c r="AK87" s="286" t="str">
        <f t="shared" si="19"/>
        <v xml:space="preserve"> </v>
      </c>
    </row>
    <row r="88" spans="1:37">
      <c r="A88" s="249">
        <v>16</v>
      </c>
      <c r="B88" s="201"/>
      <c r="C88" s="113"/>
      <c r="D88" s="114"/>
      <c r="E88" s="114"/>
      <c r="F88" s="114"/>
      <c r="G88" s="114"/>
      <c r="H88" s="114"/>
      <c r="I88" s="114"/>
      <c r="J88" s="114"/>
      <c r="K88" s="114"/>
      <c r="L88" s="114"/>
      <c r="M88" s="114"/>
      <c r="N88" s="114"/>
      <c r="O88" s="114"/>
      <c r="P88" s="114"/>
      <c r="Q88" s="114"/>
      <c r="R88" s="114"/>
      <c r="S88" s="114"/>
      <c r="T88" s="114"/>
      <c r="U88" s="114"/>
      <c r="V88" s="114"/>
      <c r="W88" s="114"/>
      <c r="X88" s="114"/>
      <c r="Y88" s="114"/>
      <c r="Z88" s="115"/>
      <c r="AA88" s="152"/>
      <c r="AB88" s="116"/>
      <c r="AC88" s="117"/>
      <c r="AD88" s="112"/>
      <c r="AE88" s="118">
        <f t="shared" si="16"/>
        <v>0</v>
      </c>
      <c r="AF88" s="119" t="str">
        <f t="shared" si="14"/>
        <v xml:space="preserve"> </v>
      </c>
      <c r="AG88" s="120" t="str">
        <f t="shared" si="15"/>
        <v xml:space="preserve"> </v>
      </c>
      <c r="AH88" s="178" t="str">
        <f t="shared" si="17"/>
        <v xml:space="preserve"> </v>
      </c>
      <c r="AI88" s="118" t="str">
        <f t="shared" si="18"/>
        <v xml:space="preserve"> </v>
      </c>
      <c r="AK88" s="286" t="str">
        <f t="shared" si="19"/>
        <v xml:space="preserve"> </v>
      </c>
    </row>
    <row r="89" spans="1:37">
      <c r="A89" s="250">
        <v>17</v>
      </c>
      <c r="B89" s="194"/>
      <c r="C89" s="12"/>
      <c r="D89" s="13"/>
      <c r="E89" s="13"/>
      <c r="F89" s="13"/>
      <c r="G89" s="13"/>
      <c r="H89" s="13"/>
      <c r="I89" s="13"/>
      <c r="J89" s="13"/>
      <c r="K89" s="13"/>
      <c r="L89" s="13"/>
      <c r="M89" s="13"/>
      <c r="N89" s="13"/>
      <c r="O89" s="13"/>
      <c r="P89" s="13"/>
      <c r="Q89" s="13"/>
      <c r="R89" s="13"/>
      <c r="S89" s="13"/>
      <c r="T89" s="13"/>
      <c r="U89" s="13"/>
      <c r="V89" s="13"/>
      <c r="W89" s="13"/>
      <c r="X89" s="13"/>
      <c r="Y89" s="13"/>
      <c r="Z89" s="4"/>
      <c r="AA89" s="4"/>
      <c r="AB89" s="14"/>
      <c r="AC89" s="16"/>
      <c r="AD89" s="11"/>
      <c r="AE89" s="224">
        <f t="shared" si="16"/>
        <v>0</v>
      </c>
      <c r="AF89" s="225" t="str">
        <f t="shared" si="14"/>
        <v xml:space="preserve"> </v>
      </c>
      <c r="AG89" s="223" t="str">
        <f t="shared" si="15"/>
        <v xml:space="preserve"> </v>
      </c>
      <c r="AH89" s="222" t="str">
        <f t="shared" si="17"/>
        <v xml:space="preserve"> </v>
      </c>
      <c r="AI89" s="224" t="str">
        <f t="shared" si="18"/>
        <v xml:space="preserve"> </v>
      </c>
      <c r="AK89" s="286" t="str">
        <f t="shared" si="19"/>
        <v xml:space="preserve"> </v>
      </c>
    </row>
    <row r="90" spans="1:37">
      <c r="A90" s="249">
        <v>18</v>
      </c>
      <c r="B90" s="201"/>
      <c r="C90" s="113"/>
      <c r="D90" s="114"/>
      <c r="E90" s="114"/>
      <c r="F90" s="114"/>
      <c r="G90" s="114"/>
      <c r="H90" s="114"/>
      <c r="I90" s="114"/>
      <c r="J90" s="114"/>
      <c r="K90" s="114"/>
      <c r="L90" s="114"/>
      <c r="M90" s="114"/>
      <c r="N90" s="114"/>
      <c r="O90" s="114"/>
      <c r="P90" s="114"/>
      <c r="Q90" s="114"/>
      <c r="R90" s="114"/>
      <c r="S90" s="114"/>
      <c r="T90" s="114"/>
      <c r="U90" s="114"/>
      <c r="V90" s="114"/>
      <c r="W90" s="114"/>
      <c r="X90" s="114"/>
      <c r="Y90" s="114"/>
      <c r="Z90" s="115"/>
      <c r="AA90" s="152"/>
      <c r="AB90" s="116"/>
      <c r="AC90" s="117"/>
      <c r="AD90" s="112"/>
      <c r="AE90" s="120">
        <f t="shared" si="16"/>
        <v>0</v>
      </c>
      <c r="AF90" s="119" t="str">
        <f t="shared" si="14"/>
        <v xml:space="preserve"> </v>
      </c>
      <c r="AG90" s="120" t="str">
        <f t="shared" si="15"/>
        <v xml:space="preserve"> </v>
      </c>
      <c r="AH90" s="178" t="str">
        <f t="shared" si="17"/>
        <v xml:space="preserve"> </v>
      </c>
      <c r="AI90" s="118" t="str">
        <f t="shared" si="18"/>
        <v xml:space="preserve"> </v>
      </c>
      <c r="AK90" s="286" t="str">
        <f t="shared" si="19"/>
        <v xml:space="preserve"> </v>
      </c>
    </row>
    <row r="91" spans="1:37">
      <c r="A91" s="250">
        <v>19</v>
      </c>
      <c r="B91" s="194"/>
      <c r="C91" s="12"/>
      <c r="D91" s="13"/>
      <c r="E91" s="13"/>
      <c r="F91" s="13"/>
      <c r="G91" s="13"/>
      <c r="H91" s="13"/>
      <c r="I91" s="13"/>
      <c r="J91" s="13"/>
      <c r="K91" s="13"/>
      <c r="L91" s="13"/>
      <c r="M91" s="13"/>
      <c r="N91" s="13"/>
      <c r="O91" s="13"/>
      <c r="P91" s="13"/>
      <c r="Q91" s="13"/>
      <c r="R91" s="13"/>
      <c r="S91" s="13"/>
      <c r="T91" s="13"/>
      <c r="U91" s="13"/>
      <c r="V91" s="13"/>
      <c r="W91" s="13"/>
      <c r="X91" s="13"/>
      <c r="Y91" s="13"/>
      <c r="Z91" s="4"/>
      <c r="AA91" s="4"/>
      <c r="AB91" s="14"/>
      <c r="AC91" s="16"/>
      <c r="AD91" s="11"/>
      <c r="AE91" s="226">
        <f t="shared" si="16"/>
        <v>0</v>
      </c>
      <c r="AF91" s="225" t="str">
        <f t="shared" si="14"/>
        <v xml:space="preserve"> </v>
      </c>
      <c r="AG91" s="223" t="str">
        <f t="shared" si="15"/>
        <v xml:space="preserve"> </v>
      </c>
      <c r="AH91" s="222" t="str">
        <f t="shared" si="17"/>
        <v xml:space="preserve"> </v>
      </c>
      <c r="AI91" s="223" t="str">
        <f t="shared" si="18"/>
        <v xml:space="preserve"> </v>
      </c>
      <c r="AK91" s="286" t="str">
        <f t="shared" si="19"/>
        <v xml:space="preserve"> </v>
      </c>
    </row>
    <row r="92" spans="1:37">
      <c r="A92" s="249">
        <v>20</v>
      </c>
      <c r="B92" s="201"/>
      <c r="C92" s="113"/>
      <c r="D92" s="114"/>
      <c r="E92" s="114"/>
      <c r="F92" s="114"/>
      <c r="G92" s="114"/>
      <c r="H92" s="114"/>
      <c r="I92" s="114"/>
      <c r="J92" s="114"/>
      <c r="K92" s="114"/>
      <c r="L92" s="114"/>
      <c r="M92" s="114"/>
      <c r="N92" s="114"/>
      <c r="O92" s="114"/>
      <c r="P92" s="114"/>
      <c r="Q92" s="114"/>
      <c r="R92" s="114"/>
      <c r="S92" s="114"/>
      <c r="T92" s="114"/>
      <c r="U92" s="114"/>
      <c r="V92" s="114"/>
      <c r="W92" s="114"/>
      <c r="X92" s="114"/>
      <c r="Y92" s="114"/>
      <c r="Z92" s="115"/>
      <c r="AA92" s="152"/>
      <c r="AB92" s="116"/>
      <c r="AC92" s="117"/>
      <c r="AD92" s="112"/>
      <c r="AE92" s="118">
        <f t="shared" si="16"/>
        <v>0</v>
      </c>
      <c r="AF92" s="119" t="str">
        <f t="shared" si="14"/>
        <v xml:space="preserve"> </v>
      </c>
      <c r="AG92" s="120" t="str">
        <f t="shared" si="15"/>
        <v xml:space="preserve"> </v>
      </c>
      <c r="AH92" s="178" t="str">
        <f t="shared" si="17"/>
        <v xml:space="preserve"> </v>
      </c>
      <c r="AI92" s="121" t="str">
        <f t="shared" si="18"/>
        <v xml:space="preserve"> </v>
      </c>
      <c r="AK92" s="286" t="str">
        <f t="shared" si="19"/>
        <v xml:space="preserve"> </v>
      </c>
    </row>
    <row r="93" spans="1:37">
      <c r="A93" s="250">
        <v>21</v>
      </c>
      <c r="B93" s="194"/>
      <c r="C93" s="12"/>
      <c r="D93" s="13"/>
      <c r="E93" s="13"/>
      <c r="F93" s="13"/>
      <c r="G93" s="13"/>
      <c r="H93" s="13"/>
      <c r="I93" s="13"/>
      <c r="J93" s="13"/>
      <c r="K93" s="13"/>
      <c r="L93" s="13"/>
      <c r="M93" s="13"/>
      <c r="N93" s="13"/>
      <c r="O93" s="13"/>
      <c r="P93" s="13"/>
      <c r="Q93" s="13"/>
      <c r="R93" s="13"/>
      <c r="S93" s="13"/>
      <c r="T93" s="13"/>
      <c r="U93" s="13"/>
      <c r="V93" s="13"/>
      <c r="W93" s="13"/>
      <c r="X93" s="13"/>
      <c r="Y93" s="13"/>
      <c r="Z93" s="4"/>
      <c r="AA93" s="4"/>
      <c r="AB93" s="14"/>
      <c r="AC93" s="16"/>
      <c r="AD93" s="11"/>
      <c r="AE93" s="223">
        <f t="shared" si="16"/>
        <v>0</v>
      </c>
      <c r="AF93" s="225" t="str">
        <f t="shared" si="14"/>
        <v xml:space="preserve"> </v>
      </c>
      <c r="AG93" s="223" t="str">
        <f t="shared" si="15"/>
        <v xml:space="preserve"> </v>
      </c>
      <c r="AH93" s="222" t="str">
        <f t="shared" si="17"/>
        <v xml:space="preserve"> </v>
      </c>
      <c r="AI93" s="224" t="str">
        <f t="shared" si="18"/>
        <v xml:space="preserve"> </v>
      </c>
      <c r="AK93" s="286" t="str">
        <f t="shared" si="19"/>
        <v xml:space="preserve"> </v>
      </c>
    </row>
    <row r="94" spans="1:37">
      <c r="A94" s="249">
        <v>22</v>
      </c>
      <c r="B94" s="201"/>
      <c r="C94" s="113"/>
      <c r="D94" s="114"/>
      <c r="E94" s="114"/>
      <c r="F94" s="114"/>
      <c r="G94" s="114"/>
      <c r="H94" s="114"/>
      <c r="I94" s="114"/>
      <c r="J94" s="114"/>
      <c r="K94" s="114"/>
      <c r="L94" s="114"/>
      <c r="M94" s="114"/>
      <c r="N94" s="114"/>
      <c r="O94" s="114"/>
      <c r="P94" s="114"/>
      <c r="Q94" s="114"/>
      <c r="R94" s="114"/>
      <c r="S94" s="114"/>
      <c r="T94" s="114"/>
      <c r="U94" s="114"/>
      <c r="V94" s="114"/>
      <c r="W94" s="114"/>
      <c r="X94" s="114"/>
      <c r="Y94" s="114"/>
      <c r="Z94" s="115"/>
      <c r="AA94" s="152"/>
      <c r="AB94" s="116"/>
      <c r="AC94" s="117"/>
      <c r="AD94" s="112"/>
      <c r="AE94" s="121">
        <f t="shared" si="16"/>
        <v>0</v>
      </c>
      <c r="AF94" s="119" t="str">
        <f t="shared" si="14"/>
        <v xml:space="preserve"> </v>
      </c>
      <c r="AG94" s="120" t="str">
        <f t="shared" si="15"/>
        <v xml:space="preserve"> </v>
      </c>
      <c r="AH94" s="178" t="str">
        <f t="shared" si="17"/>
        <v xml:space="preserve"> </v>
      </c>
      <c r="AI94" s="120" t="str">
        <f t="shared" si="18"/>
        <v xml:space="preserve"> </v>
      </c>
      <c r="AK94" s="286" t="str">
        <f t="shared" si="19"/>
        <v xml:space="preserve"> </v>
      </c>
    </row>
    <row r="95" spans="1:37">
      <c r="A95" s="250">
        <v>23</v>
      </c>
      <c r="B95" s="194"/>
      <c r="C95" s="12"/>
      <c r="D95" s="13"/>
      <c r="E95" s="13"/>
      <c r="F95" s="13"/>
      <c r="G95" s="13"/>
      <c r="H95" s="13"/>
      <c r="I95" s="13"/>
      <c r="J95" s="13"/>
      <c r="K95" s="13"/>
      <c r="L95" s="13"/>
      <c r="M95" s="13"/>
      <c r="N95" s="13"/>
      <c r="O95" s="13"/>
      <c r="P95" s="13"/>
      <c r="Q95" s="13"/>
      <c r="R95" s="13"/>
      <c r="S95" s="13"/>
      <c r="T95" s="13"/>
      <c r="U95" s="13"/>
      <c r="V95" s="13"/>
      <c r="W95" s="13"/>
      <c r="X95" s="13"/>
      <c r="Y95" s="13"/>
      <c r="Z95" s="4"/>
      <c r="AA95" s="4"/>
      <c r="AB95" s="14"/>
      <c r="AC95" s="16"/>
      <c r="AD95" s="11"/>
      <c r="AE95" s="224">
        <f t="shared" si="16"/>
        <v>0</v>
      </c>
      <c r="AF95" s="225" t="str">
        <f t="shared" si="14"/>
        <v xml:space="preserve"> </v>
      </c>
      <c r="AG95" s="223" t="str">
        <f t="shared" si="15"/>
        <v xml:space="preserve"> </v>
      </c>
      <c r="AH95" s="222" t="str">
        <f t="shared" si="17"/>
        <v xml:space="preserve"> </v>
      </c>
      <c r="AI95" s="223" t="str">
        <f t="shared" si="18"/>
        <v xml:space="preserve"> </v>
      </c>
      <c r="AK95" s="286" t="str">
        <f t="shared" si="19"/>
        <v xml:space="preserve"> </v>
      </c>
    </row>
    <row r="96" spans="1:37">
      <c r="A96" s="249">
        <v>24</v>
      </c>
      <c r="B96" s="288"/>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5"/>
      <c r="AA96" s="152"/>
      <c r="AB96" s="116"/>
      <c r="AC96" s="117"/>
      <c r="AD96" s="112"/>
      <c r="AE96" s="118">
        <f t="shared" si="16"/>
        <v>0</v>
      </c>
      <c r="AF96" s="119" t="str">
        <f t="shared" si="14"/>
        <v xml:space="preserve"> </v>
      </c>
      <c r="AG96" s="120" t="str">
        <f t="shared" si="15"/>
        <v xml:space="preserve"> </v>
      </c>
      <c r="AH96" s="178" t="str">
        <f t="shared" si="17"/>
        <v xml:space="preserve"> </v>
      </c>
      <c r="AI96" s="121" t="str">
        <f t="shared" si="18"/>
        <v xml:space="preserve"> </v>
      </c>
      <c r="AK96" s="286" t="str">
        <f t="shared" si="19"/>
        <v xml:space="preserve"> </v>
      </c>
    </row>
    <row r="97" spans="1:37">
      <c r="A97" s="250">
        <v>25</v>
      </c>
      <c r="B97" s="289"/>
      <c r="C97" s="12"/>
      <c r="D97" s="13"/>
      <c r="E97" s="13"/>
      <c r="F97" s="13"/>
      <c r="G97" s="13"/>
      <c r="H97" s="13"/>
      <c r="I97" s="13"/>
      <c r="J97" s="13"/>
      <c r="K97" s="13"/>
      <c r="L97" s="13"/>
      <c r="M97" s="13"/>
      <c r="N97" s="13"/>
      <c r="O97" s="13"/>
      <c r="P97" s="13"/>
      <c r="Q97" s="13"/>
      <c r="R97" s="13"/>
      <c r="S97" s="13"/>
      <c r="T97" s="13"/>
      <c r="U97" s="13"/>
      <c r="V97" s="13"/>
      <c r="W97" s="13"/>
      <c r="X97" s="13"/>
      <c r="Y97" s="13"/>
      <c r="Z97" s="4"/>
      <c r="AA97" s="4"/>
      <c r="AB97" s="14"/>
      <c r="AC97" s="16"/>
      <c r="AD97" s="11"/>
      <c r="AE97" s="223">
        <f t="shared" si="16"/>
        <v>0</v>
      </c>
      <c r="AF97" s="225" t="str">
        <f t="shared" si="14"/>
        <v xml:space="preserve"> </v>
      </c>
      <c r="AG97" s="223" t="str">
        <f t="shared" si="15"/>
        <v xml:space="preserve"> </v>
      </c>
      <c r="AH97" s="222" t="str">
        <f t="shared" si="17"/>
        <v xml:space="preserve"> </v>
      </c>
      <c r="AI97" s="223" t="str">
        <f t="shared" si="18"/>
        <v xml:space="preserve"> </v>
      </c>
      <c r="AK97" s="286" t="str">
        <f t="shared" si="19"/>
        <v xml:space="preserve"> </v>
      </c>
    </row>
    <row r="98" spans="1:37">
      <c r="A98" s="249">
        <v>26</v>
      </c>
      <c r="B98" s="288"/>
      <c r="C98" s="113"/>
      <c r="D98" s="114"/>
      <c r="E98" s="114"/>
      <c r="F98" s="114"/>
      <c r="G98" s="114"/>
      <c r="H98" s="114"/>
      <c r="I98" s="114"/>
      <c r="J98" s="114"/>
      <c r="K98" s="114"/>
      <c r="L98" s="114"/>
      <c r="M98" s="114"/>
      <c r="N98" s="114"/>
      <c r="O98" s="114"/>
      <c r="P98" s="114"/>
      <c r="Q98" s="114"/>
      <c r="R98" s="114"/>
      <c r="S98" s="114"/>
      <c r="T98" s="114"/>
      <c r="U98" s="114"/>
      <c r="V98" s="114"/>
      <c r="W98" s="114"/>
      <c r="X98" s="114"/>
      <c r="Y98" s="114"/>
      <c r="Z98" s="115"/>
      <c r="AA98" s="152"/>
      <c r="AB98" s="116"/>
      <c r="AC98" s="117"/>
      <c r="AD98" s="112"/>
      <c r="AE98" s="121">
        <f t="shared" si="16"/>
        <v>0</v>
      </c>
      <c r="AF98" s="119" t="str">
        <f t="shared" si="14"/>
        <v xml:space="preserve"> </v>
      </c>
      <c r="AG98" s="120" t="str">
        <f t="shared" si="15"/>
        <v xml:space="preserve"> </v>
      </c>
      <c r="AH98" s="178" t="str">
        <f t="shared" si="17"/>
        <v xml:space="preserve"> </v>
      </c>
      <c r="AI98" s="121" t="str">
        <f t="shared" si="18"/>
        <v xml:space="preserve"> </v>
      </c>
      <c r="AK98" s="286" t="str">
        <f t="shared" si="19"/>
        <v xml:space="preserve"> </v>
      </c>
    </row>
    <row r="99" spans="1:37">
      <c r="A99" s="250">
        <v>27</v>
      </c>
      <c r="B99" s="289"/>
      <c r="C99" s="12"/>
      <c r="D99" s="13"/>
      <c r="E99" s="13"/>
      <c r="F99" s="13"/>
      <c r="G99" s="13"/>
      <c r="H99" s="13"/>
      <c r="I99" s="13"/>
      <c r="J99" s="13"/>
      <c r="K99" s="13"/>
      <c r="L99" s="13"/>
      <c r="M99" s="13"/>
      <c r="N99" s="13"/>
      <c r="O99" s="13"/>
      <c r="P99" s="13"/>
      <c r="Q99" s="13"/>
      <c r="R99" s="13"/>
      <c r="S99" s="13"/>
      <c r="T99" s="13"/>
      <c r="U99" s="13"/>
      <c r="V99" s="13"/>
      <c r="W99" s="13"/>
      <c r="X99" s="13"/>
      <c r="Y99" s="13"/>
      <c r="Z99" s="4"/>
      <c r="AA99" s="4"/>
      <c r="AB99" s="14"/>
      <c r="AC99" s="16"/>
      <c r="AD99" s="11"/>
      <c r="AE99" s="224">
        <f t="shared" si="16"/>
        <v>0</v>
      </c>
      <c r="AF99" s="225" t="str">
        <f t="shared" si="14"/>
        <v xml:space="preserve"> </v>
      </c>
      <c r="AG99" s="223" t="str">
        <f t="shared" si="15"/>
        <v xml:space="preserve"> </v>
      </c>
      <c r="AH99" s="222" t="str">
        <f t="shared" si="17"/>
        <v xml:space="preserve"> </v>
      </c>
      <c r="AI99" s="224" t="str">
        <f t="shared" si="18"/>
        <v xml:space="preserve"> </v>
      </c>
      <c r="AK99" s="286" t="str">
        <f t="shared" si="19"/>
        <v xml:space="preserve"> </v>
      </c>
    </row>
    <row r="100" spans="1:37">
      <c r="A100" s="249">
        <v>28</v>
      </c>
      <c r="B100" s="288"/>
      <c r="C100" s="113"/>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5"/>
      <c r="AA100" s="152"/>
      <c r="AB100" s="116"/>
      <c r="AC100" s="117"/>
      <c r="AD100" s="112"/>
      <c r="AE100" s="118">
        <f t="shared" si="16"/>
        <v>0</v>
      </c>
      <c r="AF100" s="119" t="str">
        <f t="shared" si="14"/>
        <v xml:space="preserve"> </v>
      </c>
      <c r="AG100" s="120" t="str">
        <f t="shared" si="15"/>
        <v xml:space="preserve"> </v>
      </c>
      <c r="AH100" s="178" t="str">
        <f t="shared" si="17"/>
        <v xml:space="preserve"> </v>
      </c>
      <c r="AI100" s="118" t="str">
        <f t="shared" si="18"/>
        <v xml:space="preserve"> </v>
      </c>
      <c r="AK100" s="286" t="str">
        <f t="shared" si="19"/>
        <v xml:space="preserve"> </v>
      </c>
    </row>
    <row r="101" spans="1:37">
      <c r="A101" s="250">
        <v>29</v>
      </c>
      <c r="B101" s="289"/>
      <c r="C101" s="12"/>
      <c r="D101" s="13"/>
      <c r="E101" s="13"/>
      <c r="F101" s="13"/>
      <c r="G101" s="13"/>
      <c r="H101" s="13"/>
      <c r="I101" s="13"/>
      <c r="J101" s="13"/>
      <c r="K101" s="13"/>
      <c r="L101" s="13"/>
      <c r="M101" s="13"/>
      <c r="N101" s="13"/>
      <c r="O101" s="13"/>
      <c r="P101" s="13"/>
      <c r="Q101" s="13"/>
      <c r="R101" s="13"/>
      <c r="S101" s="13"/>
      <c r="T101" s="13"/>
      <c r="U101" s="13"/>
      <c r="V101" s="13"/>
      <c r="W101" s="13"/>
      <c r="X101" s="13"/>
      <c r="Y101" s="13"/>
      <c r="Z101" s="4"/>
      <c r="AA101" s="4"/>
      <c r="AB101" s="14"/>
      <c r="AC101" s="16"/>
      <c r="AD101" s="11"/>
      <c r="AE101" s="224">
        <f t="shared" si="16"/>
        <v>0</v>
      </c>
      <c r="AF101" s="225" t="str">
        <f t="shared" si="14"/>
        <v/>
      </c>
      <c r="AG101" s="223" t="str">
        <f t="shared" si="15"/>
        <v/>
      </c>
      <c r="AH101" s="222" t="str">
        <f t="shared" si="17"/>
        <v/>
      </c>
      <c r="AI101" s="224" t="str">
        <f t="shared" si="18"/>
        <v/>
      </c>
      <c r="AK101" s="286">
        <f t="shared" si="19"/>
        <v>0</v>
      </c>
    </row>
    <row r="102" spans="1:37" ht="13.5" thickBot="1">
      <c r="A102" s="249">
        <v>30</v>
      </c>
      <c r="B102" s="290"/>
      <c r="C102" s="123"/>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2"/>
      <c r="AA102" s="153"/>
      <c r="AB102" s="173"/>
      <c r="AC102" s="117"/>
      <c r="AD102" s="112"/>
      <c r="AE102" s="118">
        <f t="shared" si="16"/>
        <v>0</v>
      </c>
      <c r="AF102" s="119" t="str">
        <f t="shared" si="14"/>
        <v/>
      </c>
      <c r="AG102" s="120" t="str">
        <f t="shared" si="15"/>
        <v/>
      </c>
      <c r="AH102" s="179" t="str">
        <f t="shared" si="17"/>
        <v/>
      </c>
      <c r="AI102" s="118" t="str">
        <f t="shared" si="18"/>
        <v/>
      </c>
      <c r="AK102" s="286">
        <f t="shared" si="19"/>
        <v>0</v>
      </c>
    </row>
    <row r="103" spans="1:37" ht="14.25" thickTop="1" thickBot="1">
      <c r="A103" s="408" t="s">
        <v>191</v>
      </c>
      <c r="B103" s="409"/>
      <c r="C103" s="409"/>
      <c r="D103" s="409"/>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10"/>
      <c r="AC103" s="297">
        <f>SUM(AC73:AC102)</f>
        <v>0</v>
      </c>
      <c r="AD103" s="297">
        <f>SUM(AD73:AD102)</f>
        <v>0</v>
      </c>
      <c r="AE103" s="297">
        <f>SUM(AE73:AE102)</f>
        <v>0</v>
      </c>
      <c r="AF103" s="297">
        <f>SUM(AF73:AF102)</f>
        <v>0</v>
      </c>
      <c r="AG103" s="297">
        <f>SUM(AG73:AG102)</f>
        <v>0</v>
      </c>
      <c r="AH103" s="142"/>
      <c r="AI103" s="302" t="str">
        <f>AI33</f>
        <v>в.21.06.2018.</v>
      </c>
    </row>
    <row r="104" spans="1:37" ht="13.5" thickTop="1"/>
    <row r="107" spans="1:37">
      <c r="Z107" s="244"/>
      <c r="AA107" s="244"/>
    </row>
    <row r="108" spans="1:37">
      <c r="Z108" s="244"/>
      <c r="AA108" s="244"/>
    </row>
    <row r="109" spans="1:37" ht="13.5" customHeight="1">
      <c r="Z109" s="244"/>
      <c r="AA109" s="244"/>
    </row>
    <row r="110" spans="1:37" ht="15" hidden="1" customHeight="1">
      <c r="B110" s="199" t="s">
        <v>186</v>
      </c>
      <c r="C110" s="199" t="s">
        <v>73</v>
      </c>
      <c r="O110" s="199" t="s">
        <v>9</v>
      </c>
      <c r="Z110" s="258" t="s">
        <v>118</v>
      </c>
      <c r="AA110" s="292" t="s">
        <v>65</v>
      </c>
    </row>
    <row r="111" spans="1:37" ht="14.25" hidden="1" customHeight="1">
      <c r="B111" s="199" t="s">
        <v>187</v>
      </c>
      <c r="C111" s="199" t="s">
        <v>75</v>
      </c>
      <c r="O111" s="199" t="s">
        <v>8</v>
      </c>
      <c r="Z111" s="258" t="s">
        <v>159</v>
      </c>
      <c r="AA111" s="292" t="s">
        <v>66</v>
      </c>
    </row>
    <row r="112" spans="1:37" ht="14.25" hidden="1" customHeight="1">
      <c r="B112" s="199" t="s">
        <v>188</v>
      </c>
      <c r="C112" s="199" t="s">
        <v>120</v>
      </c>
      <c r="Z112" s="258" t="s">
        <v>160</v>
      </c>
      <c r="AA112" s="292" t="s">
        <v>67</v>
      </c>
    </row>
    <row r="113" spans="3:27" ht="14.25" hidden="1" customHeight="1">
      <c r="C113" s="199" t="s">
        <v>72</v>
      </c>
      <c r="Z113" s="258" t="s">
        <v>161</v>
      </c>
      <c r="AA113" s="244"/>
    </row>
    <row r="114" spans="3:27" ht="13.5" hidden="1" customHeight="1">
      <c r="C114" s="199" t="s">
        <v>74</v>
      </c>
      <c r="Z114" s="258" t="s">
        <v>162</v>
      </c>
      <c r="AA114" s="244"/>
    </row>
    <row r="115" spans="3:27" ht="13.5" hidden="1" customHeight="1">
      <c r="C115" s="199" t="s">
        <v>108</v>
      </c>
      <c r="Z115" s="258" t="s">
        <v>163</v>
      </c>
      <c r="AA115" s="244"/>
    </row>
    <row r="116" spans="3:27" ht="13.5" customHeight="1"/>
    <row r="117" spans="3:27" ht="13.5" customHeight="1"/>
    <row r="118" spans="3:27" ht="14.25" customHeight="1"/>
  </sheetData>
  <sheetProtection password="DCDD" sheet="1" objects="1" scenarios="1"/>
  <mergeCells count="21">
    <mergeCell ref="AC71:AE71"/>
    <mergeCell ref="C36:AB36"/>
    <mergeCell ref="AC36:AE36"/>
    <mergeCell ref="AF71:AF72"/>
    <mergeCell ref="AG71:AG72"/>
    <mergeCell ref="A103:AB103"/>
    <mergeCell ref="A33:AB33"/>
    <mergeCell ref="AH1:AI1"/>
    <mergeCell ref="C1:AB1"/>
    <mergeCell ref="AC1:AE1"/>
    <mergeCell ref="AF36:AF37"/>
    <mergeCell ref="AG36:AG37"/>
    <mergeCell ref="AH36:AI36"/>
    <mergeCell ref="A1:B1"/>
    <mergeCell ref="AF1:AF2"/>
    <mergeCell ref="AG1:AG2"/>
    <mergeCell ref="A36:B36"/>
    <mergeCell ref="A71:B71"/>
    <mergeCell ref="A68:AB68"/>
    <mergeCell ref="AH71:AI71"/>
    <mergeCell ref="C71:AB71"/>
  </mergeCells>
  <phoneticPr fontId="2" type="noConversion"/>
  <dataValidations count="6">
    <dataValidation type="whole" allowBlank="1" showInputMessage="1" showErrorMessage="1" errorTitle="Грешка!!!" error="Унесите оцену из владања од 1 до 5!" sqref="AB73:AB102 AB3:AB32 AB38:AB67">
      <formula1>1</formula1>
      <formula2>5</formula2>
    </dataValidation>
    <dataValidation type="whole" allowBlank="1" showInputMessage="1" showErrorMessage="1" errorTitle="Грешка!!!" error="Унесите оцену од 1 до 5 или 0 за неоцењеног ученика!" sqref="C73:Y102 C3:Y32 C38:Y67">
      <formula1>0</formula1>
      <formula2>5</formula2>
    </dataValidation>
    <dataValidation type="list" allowBlank="1" showInputMessage="1" showErrorMessage="1" sqref="T2:V2">
      <formula1>$C$110:$C$115</formula1>
    </dataValidation>
    <dataValidation type="list" allowBlank="1" showInputMessage="1" showErrorMessage="1" sqref="R2:S2">
      <formula1>спорт</formula1>
    </dataValidation>
    <dataValidation type="list" allowBlank="1" showInputMessage="1" showErrorMessage="1" sqref="P2:Q2">
      <formula1>језици</formula1>
    </dataValidation>
    <dataValidation type="list" allowBlank="1" showInputMessage="1" showErrorMessage="1" sqref="Z3:AA32 Z73:AA102 Z38:AA67">
      <formula1>описне</formula1>
    </dataValidation>
  </dataValidations>
  <pageMargins left="0.56999999999999995" right="0" top="0.7" bottom="0.51181102362204722" header="0.26" footer="0.33"/>
  <pageSetup paperSize="9" scale="88" fitToHeight="3" orientation="landscape" r:id="rId1"/>
  <headerFooter alignWithMargins="0"/>
  <rowBreaks count="2" manualBreakCount="2">
    <brk id="34" max="34" man="1"/>
    <brk id="69" max="34" man="1"/>
  </rowBreaks>
  <ignoredErrors>
    <ignoredError sqref="AE22:AE32" formulaRange="1"/>
  </ignoredErrors>
</worksheet>
</file>

<file path=xl/worksheets/sheet3.xml><?xml version="1.0" encoding="utf-8"?>
<worksheet xmlns="http://schemas.openxmlformats.org/spreadsheetml/2006/main" xmlns:r="http://schemas.openxmlformats.org/officeDocument/2006/relationships">
  <sheetPr codeName="Sheet5">
    <tabColor rgb="FFFF0000"/>
  </sheetPr>
  <dimension ref="A1:T202"/>
  <sheetViews>
    <sheetView zoomScale="62" zoomScaleNormal="62" workbookViewId="0">
      <pane xSplit="2" ySplit="1" topLeftCell="C2" activePane="bottomRight" state="frozen"/>
      <selection pane="topRight" activeCell="C1" sqref="C1"/>
      <selection pane="bottomLeft" activeCell="A2" sqref="A2"/>
      <selection pane="bottomRight"/>
    </sheetView>
  </sheetViews>
  <sheetFormatPr defaultRowHeight="12.75"/>
  <cols>
    <col min="1" max="1" width="6" customWidth="1"/>
    <col min="2" max="2" width="24.42578125" customWidth="1"/>
    <col min="3" max="3" width="10.140625" style="111" customWidth="1"/>
    <col min="4" max="4" width="20.140625" style="111" customWidth="1"/>
    <col min="5" max="5" width="12.7109375" customWidth="1"/>
    <col min="6" max="6" width="12.42578125" customWidth="1"/>
    <col min="7" max="7" width="19" customWidth="1"/>
    <col min="8" max="8" width="18.140625" customWidth="1"/>
    <col min="9" max="9" width="18.28515625" customWidth="1"/>
    <col min="10" max="10" width="12.140625" customWidth="1"/>
    <col min="11" max="11" width="14" customWidth="1"/>
    <col min="12" max="12" width="15.5703125" customWidth="1"/>
    <col min="13" max="13" width="9.42578125" customWidth="1"/>
    <col min="14" max="14" width="27.85546875" customWidth="1"/>
    <col min="15" max="15" width="17.140625" customWidth="1"/>
    <col min="16" max="16" width="21.85546875" customWidth="1"/>
    <col min="17" max="17" width="9.5703125" customWidth="1"/>
    <col min="18" max="18" width="11.140625" customWidth="1"/>
    <col min="19" max="19" width="12.28515625" customWidth="1"/>
    <col min="20" max="20" width="14" customWidth="1"/>
  </cols>
  <sheetData>
    <row r="1" spans="1:20" ht="55.5" customHeight="1">
      <c r="A1" s="212" t="s">
        <v>192</v>
      </c>
      <c r="B1" s="213" t="s">
        <v>134</v>
      </c>
      <c r="C1" s="215" t="s">
        <v>166</v>
      </c>
      <c r="D1" s="215" t="s">
        <v>173</v>
      </c>
      <c r="E1" s="212" t="s">
        <v>47</v>
      </c>
      <c r="F1" s="212" t="s">
        <v>53</v>
      </c>
      <c r="G1" s="212" t="s">
        <v>52</v>
      </c>
      <c r="H1" s="216" t="s">
        <v>48</v>
      </c>
      <c r="I1" s="216" t="s">
        <v>49</v>
      </c>
      <c r="J1" s="217" t="s">
        <v>174</v>
      </c>
      <c r="K1" s="213" t="s">
        <v>167</v>
      </c>
      <c r="L1" s="213" t="s">
        <v>68</v>
      </c>
      <c r="M1" s="212" t="s">
        <v>69</v>
      </c>
      <c r="N1" s="212" t="s">
        <v>70</v>
      </c>
      <c r="O1" s="212" t="s">
        <v>71</v>
      </c>
      <c r="P1" s="213" t="s">
        <v>135</v>
      </c>
      <c r="Q1" s="217" t="s">
        <v>168</v>
      </c>
      <c r="R1" s="213" t="s">
        <v>169</v>
      </c>
      <c r="S1" s="217" t="s">
        <v>170</v>
      </c>
      <c r="T1" s="213" t="s">
        <v>171</v>
      </c>
    </row>
    <row r="2" spans="1:20">
      <c r="A2" s="247">
        <f>Оцене!A3</f>
        <v>1</v>
      </c>
      <c r="B2" s="218" t="str">
        <f>Оцене!B3</f>
        <v>Аксентијевић Слободан</v>
      </c>
      <c r="C2" s="203" t="s">
        <v>117</v>
      </c>
      <c r="D2" s="203" t="s">
        <v>201</v>
      </c>
      <c r="E2" s="194" t="s">
        <v>103</v>
      </c>
      <c r="F2" s="194" t="s">
        <v>200</v>
      </c>
      <c r="G2" s="194" t="s">
        <v>112</v>
      </c>
      <c r="H2" s="194" t="s">
        <v>113</v>
      </c>
      <c r="I2" s="194" t="s">
        <v>131</v>
      </c>
      <c r="J2" s="194" t="s">
        <v>193</v>
      </c>
      <c r="K2" s="198" t="s">
        <v>194</v>
      </c>
      <c r="L2" s="4" t="s">
        <v>98</v>
      </c>
      <c r="M2" s="197" t="s">
        <v>159</v>
      </c>
      <c r="N2" s="4" t="s">
        <v>73</v>
      </c>
      <c r="O2" s="4"/>
      <c r="P2" s="197" t="s">
        <v>9</v>
      </c>
      <c r="Q2" s="375" t="s">
        <v>196</v>
      </c>
      <c r="R2" s="376" t="s">
        <v>197</v>
      </c>
      <c r="S2" s="203" t="s">
        <v>195</v>
      </c>
      <c r="T2" s="376" t="s">
        <v>197</v>
      </c>
    </row>
    <row r="3" spans="1:20">
      <c r="A3" s="247">
        <f>Оцене!A4</f>
        <v>2</v>
      </c>
      <c r="B3" s="218">
        <f>Оцене!B4</f>
        <v>0</v>
      </c>
      <c r="C3" s="203"/>
      <c r="D3" s="203"/>
      <c r="E3" s="194"/>
      <c r="F3" s="194"/>
      <c r="G3" s="194"/>
      <c r="H3" s="194"/>
      <c r="I3" s="194"/>
      <c r="J3" s="194"/>
      <c r="K3" s="198"/>
      <c r="L3" s="4"/>
      <c r="M3" s="197"/>
      <c r="N3" s="4"/>
      <c r="O3" s="4"/>
      <c r="P3" s="197"/>
      <c r="Q3" s="375"/>
      <c r="R3" s="376"/>
      <c r="S3" s="203"/>
      <c r="T3" s="376"/>
    </row>
    <row r="4" spans="1:20">
      <c r="A4" s="247">
        <f>Оцене!A5</f>
        <v>3</v>
      </c>
      <c r="B4" s="218">
        <f>Оцене!B5</f>
        <v>0</v>
      </c>
      <c r="C4" s="203"/>
      <c r="D4" s="203"/>
      <c r="E4" s="194"/>
      <c r="F4" s="194"/>
      <c r="G4" s="194"/>
      <c r="H4" s="194"/>
      <c r="I4" s="194"/>
      <c r="J4" s="194"/>
      <c r="K4" s="198"/>
      <c r="L4" s="4"/>
      <c r="M4" s="197"/>
      <c r="N4" s="4"/>
      <c r="O4" s="4"/>
      <c r="P4" s="197"/>
      <c r="Q4" s="375"/>
      <c r="R4" s="376"/>
      <c r="S4" s="203"/>
      <c r="T4" s="376"/>
    </row>
    <row r="5" spans="1:20">
      <c r="A5" s="247">
        <f>Оцене!A6</f>
        <v>4</v>
      </c>
      <c r="B5" s="218">
        <f>Оцене!B6</f>
        <v>0</v>
      </c>
      <c r="C5" s="203"/>
      <c r="D5" s="203"/>
      <c r="E5" s="194"/>
      <c r="F5" s="194"/>
      <c r="G5" s="194"/>
      <c r="H5" s="194"/>
      <c r="I5" s="194"/>
      <c r="J5" s="194"/>
      <c r="K5" s="198"/>
      <c r="L5" s="4"/>
      <c r="M5" s="197"/>
      <c r="N5" s="4"/>
      <c r="O5" s="4"/>
      <c r="P5" s="197"/>
      <c r="Q5" s="375"/>
      <c r="R5" s="376"/>
      <c r="S5" s="203"/>
      <c r="T5" s="376"/>
    </row>
    <row r="6" spans="1:20">
      <c r="A6" s="247">
        <f>Оцене!A7</f>
        <v>5</v>
      </c>
      <c r="B6" s="218">
        <f>Оцене!B7</f>
        <v>0</v>
      </c>
      <c r="C6" s="203"/>
      <c r="D6" s="203"/>
      <c r="E6" s="194"/>
      <c r="F6" s="194"/>
      <c r="G6" s="194"/>
      <c r="H6" s="194"/>
      <c r="I6" s="194"/>
      <c r="J6" s="194"/>
      <c r="K6" s="198"/>
      <c r="L6" s="4"/>
      <c r="M6" s="197"/>
      <c r="N6" s="4"/>
      <c r="O6" s="4"/>
      <c r="P6" s="197"/>
      <c r="Q6" s="375"/>
      <c r="R6" s="376"/>
      <c r="S6" s="203"/>
      <c r="T6" s="376"/>
    </row>
    <row r="7" spans="1:20">
      <c r="A7" s="247">
        <f>Оцене!A8</f>
        <v>6</v>
      </c>
      <c r="B7" s="218">
        <f>Оцене!B8</f>
        <v>0</v>
      </c>
      <c r="C7" s="203"/>
      <c r="D7" s="203"/>
      <c r="E7" s="194"/>
      <c r="F7" s="194"/>
      <c r="G7" s="194"/>
      <c r="H7" s="194"/>
      <c r="I7" s="194"/>
      <c r="J7" s="194"/>
      <c r="K7" s="198"/>
      <c r="L7" s="4"/>
      <c r="M7" s="197"/>
      <c r="N7" s="4"/>
      <c r="O7" s="4"/>
      <c r="P7" s="197"/>
      <c r="Q7" s="375"/>
      <c r="R7" s="376"/>
      <c r="S7" s="203"/>
      <c r="T7" s="376"/>
    </row>
    <row r="8" spans="1:20">
      <c r="A8" s="247">
        <f>Оцене!A9</f>
        <v>7</v>
      </c>
      <c r="B8" s="218">
        <f>Оцене!B9</f>
        <v>0</v>
      </c>
      <c r="C8" s="203"/>
      <c r="D8" s="203"/>
      <c r="E8" s="194"/>
      <c r="F8" s="194"/>
      <c r="G8" s="194"/>
      <c r="H8" s="194"/>
      <c r="I8" s="194"/>
      <c r="J8" s="194"/>
      <c r="K8" s="198"/>
      <c r="L8" s="4"/>
      <c r="M8" s="197"/>
      <c r="N8" s="4"/>
      <c r="O8" s="4"/>
      <c r="P8" s="197"/>
      <c r="Q8" s="375"/>
      <c r="R8" s="376"/>
      <c r="S8" s="203"/>
      <c r="T8" s="376"/>
    </row>
    <row r="9" spans="1:20">
      <c r="A9" s="247">
        <f>Оцене!A10</f>
        <v>8</v>
      </c>
      <c r="B9" s="218">
        <f>Оцене!B10</f>
        <v>0</v>
      </c>
      <c r="C9" s="203"/>
      <c r="D9" s="203"/>
      <c r="E9" s="194"/>
      <c r="F9" s="194"/>
      <c r="G9" s="194"/>
      <c r="H9" s="194"/>
      <c r="I9" s="194"/>
      <c r="J9" s="194"/>
      <c r="K9" s="198"/>
      <c r="L9" s="4"/>
      <c r="M9" s="197"/>
      <c r="N9" s="4"/>
      <c r="O9" s="4"/>
      <c r="P9" s="197"/>
      <c r="Q9" s="375"/>
      <c r="R9" s="376"/>
      <c r="S9" s="203"/>
      <c r="T9" s="376"/>
    </row>
    <row r="10" spans="1:20">
      <c r="A10" s="247">
        <f>Оцене!A11</f>
        <v>9</v>
      </c>
      <c r="B10" s="218">
        <f>Оцене!B11</f>
        <v>0</v>
      </c>
      <c r="C10" s="203"/>
      <c r="D10" s="203"/>
      <c r="E10" s="194"/>
      <c r="F10" s="194"/>
      <c r="G10" s="194"/>
      <c r="H10" s="194"/>
      <c r="I10" s="194"/>
      <c r="J10" s="194"/>
      <c r="K10" s="198"/>
      <c r="L10" s="4"/>
      <c r="M10" s="197"/>
      <c r="N10" s="4"/>
      <c r="O10" s="4"/>
      <c r="P10" s="197"/>
      <c r="Q10" s="375"/>
      <c r="R10" s="376"/>
      <c r="S10" s="203"/>
      <c r="T10" s="376"/>
    </row>
    <row r="11" spans="1:20">
      <c r="A11" s="247">
        <f>Оцене!A12</f>
        <v>10</v>
      </c>
      <c r="B11" s="218">
        <f>Оцене!B12</f>
        <v>0</v>
      </c>
      <c r="C11" s="203"/>
      <c r="D11" s="203"/>
      <c r="E11" s="194"/>
      <c r="F11" s="194"/>
      <c r="G11" s="194"/>
      <c r="H11" s="194"/>
      <c r="I11" s="194"/>
      <c r="J11" s="194"/>
      <c r="K11" s="198"/>
      <c r="L11" s="4"/>
      <c r="M11" s="197"/>
      <c r="N11" s="4"/>
      <c r="O11" s="4"/>
      <c r="P11" s="197"/>
      <c r="Q11" s="375"/>
      <c r="R11" s="376"/>
      <c r="S11" s="203"/>
      <c r="T11" s="376"/>
    </row>
    <row r="12" spans="1:20">
      <c r="A12" s="247">
        <f>Оцене!A13</f>
        <v>11</v>
      </c>
      <c r="B12" s="218">
        <f>Оцене!B13</f>
        <v>0</v>
      </c>
      <c r="C12" s="203"/>
      <c r="D12" s="203"/>
      <c r="E12" s="194"/>
      <c r="F12" s="194"/>
      <c r="G12" s="194"/>
      <c r="H12" s="194"/>
      <c r="I12" s="194"/>
      <c r="J12" s="194"/>
      <c r="K12" s="198"/>
      <c r="L12" s="4"/>
      <c r="M12" s="197"/>
      <c r="N12" s="4"/>
      <c r="O12" s="4"/>
      <c r="P12" s="197"/>
      <c r="Q12" s="375"/>
      <c r="R12" s="376"/>
      <c r="S12" s="203"/>
      <c r="T12" s="376"/>
    </row>
    <row r="13" spans="1:20">
      <c r="A13" s="247">
        <f>Оцене!A14</f>
        <v>12</v>
      </c>
      <c r="B13" s="218">
        <f>Оцене!B14</f>
        <v>0</v>
      </c>
      <c r="C13" s="203"/>
      <c r="D13" s="203"/>
      <c r="E13" s="194"/>
      <c r="F13" s="194"/>
      <c r="G13" s="194"/>
      <c r="H13" s="194"/>
      <c r="I13" s="194"/>
      <c r="J13" s="194"/>
      <c r="K13" s="198"/>
      <c r="L13" s="4"/>
      <c r="M13" s="197"/>
      <c r="N13" s="4"/>
      <c r="O13" s="4"/>
      <c r="P13" s="197"/>
      <c r="Q13" s="375"/>
      <c r="R13" s="376"/>
      <c r="S13" s="203"/>
      <c r="T13" s="376"/>
    </row>
    <row r="14" spans="1:20">
      <c r="A14" s="247">
        <f>Оцене!A15</f>
        <v>13</v>
      </c>
      <c r="B14" s="218">
        <f>Оцене!B15</f>
        <v>0</v>
      </c>
      <c r="C14" s="203"/>
      <c r="D14" s="203"/>
      <c r="E14" s="194"/>
      <c r="F14" s="194"/>
      <c r="G14" s="194"/>
      <c r="H14" s="194"/>
      <c r="I14" s="194"/>
      <c r="J14" s="194"/>
      <c r="K14" s="198"/>
      <c r="L14" s="4"/>
      <c r="M14" s="197"/>
      <c r="N14" s="4"/>
      <c r="O14" s="4"/>
      <c r="P14" s="197"/>
      <c r="Q14" s="375"/>
      <c r="R14" s="376"/>
      <c r="S14" s="203"/>
      <c r="T14" s="376"/>
    </row>
    <row r="15" spans="1:20">
      <c r="A15" s="247">
        <f>Оцене!A16</f>
        <v>14</v>
      </c>
      <c r="B15" s="218">
        <f>Оцене!B16</f>
        <v>0</v>
      </c>
      <c r="C15" s="203"/>
      <c r="D15" s="203"/>
      <c r="E15" s="194"/>
      <c r="F15" s="194"/>
      <c r="G15" s="194"/>
      <c r="H15" s="194"/>
      <c r="I15" s="194"/>
      <c r="J15" s="194"/>
      <c r="K15" s="198"/>
      <c r="L15" s="4"/>
      <c r="M15" s="197"/>
      <c r="N15" s="4"/>
      <c r="O15" s="4"/>
      <c r="P15" s="197"/>
      <c r="Q15" s="375"/>
      <c r="R15" s="376"/>
      <c r="S15" s="203"/>
      <c r="T15" s="376"/>
    </row>
    <row r="16" spans="1:20">
      <c r="A16" s="247">
        <f>Оцене!A17</f>
        <v>15</v>
      </c>
      <c r="B16" s="218">
        <f>Оцене!B17</f>
        <v>0</v>
      </c>
      <c r="C16" s="203"/>
      <c r="D16" s="203"/>
      <c r="E16" s="194"/>
      <c r="F16" s="194"/>
      <c r="G16" s="194"/>
      <c r="H16" s="194"/>
      <c r="I16" s="194"/>
      <c r="J16" s="194"/>
      <c r="K16" s="198"/>
      <c r="L16" s="4"/>
      <c r="M16" s="197"/>
      <c r="N16" s="4"/>
      <c r="O16" s="4"/>
      <c r="P16" s="197"/>
      <c r="Q16" s="375"/>
      <c r="R16" s="376"/>
      <c r="S16" s="203"/>
      <c r="T16" s="376"/>
    </row>
    <row r="17" spans="1:20">
      <c r="A17" s="247">
        <f>Оцене!A18</f>
        <v>16</v>
      </c>
      <c r="B17" s="218">
        <f>Оцене!B18</f>
        <v>0</v>
      </c>
      <c r="C17" s="203"/>
      <c r="D17" s="203"/>
      <c r="E17" s="194"/>
      <c r="F17" s="194"/>
      <c r="G17" s="194"/>
      <c r="H17" s="194"/>
      <c r="I17" s="194"/>
      <c r="J17" s="194"/>
      <c r="K17" s="198"/>
      <c r="L17" s="4"/>
      <c r="M17" s="197"/>
      <c r="N17" s="4"/>
      <c r="O17" s="4"/>
      <c r="P17" s="197"/>
      <c r="Q17" s="375"/>
      <c r="R17" s="376"/>
      <c r="S17" s="203"/>
      <c r="T17" s="376"/>
    </row>
    <row r="18" spans="1:20">
      <c r="A18" s="247">
        <f>Оцене!A19</f>
        <v>17</v>
      </c>
      <c r="B18" s="218">
        <f>Оцене!B19</f>
        <v>0</v>
      </c>
      <c r="C18" s="203"/>
      <c r="D18" s="203"/>
      <c r="E18" s="194"/>
      <c r="F18" s="194"/>
      <c r="G18" s="194"/>
      <c r="H18" s="194"/>
      <c r="I18" s="194"/>
      <c r="J18" s="194"/>
      <c r="K18" s="198"/>
      <c r="L18" s="4"/>
      <c r="M18" s="197"/>
      <c r="N18" s="4"/>
      <c r="O18" s="4"/>
      <c r="P18" s="197"/>
      <c r="Q18" s="375"/>
      <c r="R18" s="376"/>
      <c r="S18" s="203"/>
      <c r="T18" s="376"/>
    </row>
    <row r="19" spans="1:20">
      <c r="A19" s="247">
        <f>Оцене!A20</f>
        <v>18</v>
      </c>
      <c r="B19" s="218">
        <f>Оцене!B20</f>
        <v>0</v>
      </c>
      <c r="C19" s="203"/>
      <c r="D19" s="203"/>
      <c r="E19" s="194"/>
      <c r="F19" s="194"/>
      <c r="G19" s="194"/>
      <c r="H19" s="194"/>
      <c r="I19" s="194"/>
      <c r="J19" s="194"/>
      <c r="K19" s="198"/>
      <c r="L19" s="4"/>
      <c r="M19" s="197"/>
      <c r="N19" s="4"/>
      <c r="O19" s="4"/>
      <c r="P19" s="197"/>
      <c r="Q19" s="375"/>
      <c r="R19" s="376"/>
      <c r="S19" s="203"/>
      <c r="T19" s="376"/>
    </row>
    <row r="20" spans="1:20">
      <c r="A20" s="247">
        <f>Оцене!A21</f>
        <v>19</v>
      </c>
      <c r="B20" s="218">
        <f>Оцене!B21</f>
        <v>0</v>
      </c>
      <c r="C20" s="203"/>
      <c r="D20" s="203"/>
      <c r="E20" s="194"/>
      <c r="F20" s="194"/>
      <c r="G20" s="194"/>
      <c r="H20" s="194"/>
      <c r="I20" s="194"/>
      <c r="J20" s="194"/>
      <c r="K20" s="198"/>
      <c r="L20" s="4"/>
      <c r="M20" s="197"/>
      <c r="N20" s="4"/>
      <c r="O20" s="4"/>
      <c r="P20" s="197"/>
      <c r="Q20" s="375"/>
      <c r="R20" s="376"/>
      <c r="S20" s="203"/>
      <c r="T20" s="376"/>
    </row>
    <row r="21" spans="1:20">
      <c r="A21" s="247">
        <f>Оцене!A22</f>
        <v>20</v>
      </c>
      <c r="B21" s="218">
        <f>Оцене!B22</f>
        <v>0</v>
      </c>
      <c r="C21" s="203"/>
      <c r="D21" s="203"/>
      <c r="E21" s="194"/>
      <c r="F21" s="194"/>
      <c r="G21" s="194"/>
      <c r="H21" s="194"/>
      <c r="I21" s="194"/>
      <c r="J21" s="194"/>
      <c r="K21" s="198"/>
      <c r="L21" s="4"/>
      <c r="M21" s="197"/>
      <c r="N21" s="4"/>
      <c r="O21" s="4"/>
      <c r="P21" s="197"/>
      <c r="Q21" s="375"/>
      <c r="R21" s="376"/>
      <c r="S21" s="203"/>
      <c r="T21" s="376"/>
    </row>
    <row r="22" spans="1:20">
      <c r="A22" s="247">
        <f>Оцене!A23</f>
        <v>21</v>
      </c>
      <c r="B22" s="218">
        <f>Оцене!B23</f>
        <v>0</v>
      </c>
      <c r="C22" s="203"/>
      <c r="D22" s="203"/>
      <c r="E22" s="194"/>
      <c r="F22" s="194"/>
      <c r="G22" s="194"/>
      <c r="H22" s="194"/>
      <c r="I22" s="194"/>
      <c r="J22" s="194"/>
      <c r="K22" s="198"/>
      <c r="L22" s="4"/>
      <c r="M22" s="197"/>
      <c r="N22" s="4"/>
      <c r="O22" s="4"/>
      <c r="P22" s="197"/>
      <c r="Q22" s="375"/>
      <c r="R22" s="376"/>
      <c r="S22" s="203"/>
      <c r="T22" s="376"/>
    </row>
    <row r="23" spans="1:20">
      <c r="A23" s="247">
        <f>Оцене!A24</f>
        <v>22</v>
      </c>
      <c r="B23" s="218">
        <f>Оцене!B24</f>
        <v>0</v>
      </c>
      <c r="C23" s="203"/>
      <c r="D23" s="203"/>
      <c r="E23" s="194"/>
      <c r="F23" s="194"/>
      <c r="G23" s="194"/>
      <c r="H23" s="194"/>
      <c r="I23" s="194"/>
      <c r="J23" s="194"/>
      <c r="K23" s="198"/>
      <c r="L23" s="4"/>
      <c r="M23" s="197"/>
      <c r="N23" s="4"/>
      <c r="O23" s="4"/>
      <c r="P23" s="197"/>
      <c r="Q23" s="375"/>
      <c r="R23" s="376"/>
      <c r="S23" s="203"/>
      <c r="T23" s="376"/>
    </row>
    <row r="24" spans="1:20">
      <c r="A24" s="247">
        <f>Оцене!A25</f>
        <v>23</v>
      </c>
      <c r="B24" s="218">
        <f>Оцене!B25</f>
        <v>0</v>
      </c>
      <c r="C24" s="203"/>
      <c r="D24" s="203"/>
      <c r="E24" s="194"/>
      <c r="F24" s="194"/>
      <c r="G24" s="194"/>
      <c r="H24" s="194"/>
      <c r="I24" s="194"/>
      <c r="J24" s="194"/>
      <c r="K24" s="198"/>
      <c r="L24" s="4"/>
      <c r="M24" s="197"/>
      <c r="N24" s="4"/>
      <c r="O24" s="4"/>
      <c r="P24" s="197"/>
      <c r="Q24" s="375"/>
      <c r="R24" s="376"/>
      <c r="S24" s="203"/>
      <c r="T24" s="376"/>
    </row>
    <row r="25" spans="1:20">
      <c r="A25" s="247">
        <f>Оцене!A26</f>
        <v>24</v>
      </c>
      <c r="B25" s="218">
        <f>Оцене!B26</f>
        <v>0</v>
      </c>
      <c r="C25" s="203"/>
      <c r="D25" s="203"/>
      <c r="E25" s="194"/>
      <c r="F25" s="194"/>
      <c r="G25" s="194"/>
      <c r="H25" s="194"/>
      <c r="I25" s="194"/>
      <c r="J25" s="194"/>
      <c r="K25" s="198"/>
      <c r="L25" s="4"/>
      <c r="M25" s="197"/>
      <c r="N25" s="4"/>
      <c r="O25" s="4"/>
      <c r="P25" s="197"/>
      <c r="Q25" s="375"/>
      <c r="R25" s="376"/>
      <c r="S25" s="203"/>
      <c r="T25" s="376"/>
    </row>
    <row r="26" spans="1:20">
      <c r="A26" s="247">
        <f>Оцене!A27</f>
        <v>25</v>
      </c>
      <c r="B26" s="218">
        <f>Оцене!B27</f>
        <v>0</v>
      </c>
      <c r="C26" s="203"/>
      <c r="D26" s="203"/>
      <c r="E26" s="194"/>
      <c r="F26" s="194"/>
      <c r="G26" s="194"/>
      <c r="H26" s="194"/>
      <c r="I26" s="194"/>
      <c r="J26" s="194"/>
      <c r="K26" s="198"/>
      <c r="L26" s="4"/>
      <c r="M26" s="197"/>
      <c r="N26" s="4"/>
      <c r="O26" s="4"/>
      <c r="P26" s="197"/>
      <c r="Q26" s="375"/>
      <c r="R26" s="376"/>
      <c r="S26" s="203"/>
      <c r="T26" s="376"/>
    </row>
    <row r="27" spans="1:20">
      <c r="A27" s="247">
        <f>Оцене!A28</f>
        <v>26</v>
      </c>
      <c r="B27" s="218">
        <f>Оцене!B28</f>
        <v>0</v>
      </c>
      <c r="C27" s="110"/>
      <c r="D27" s="110"/>
      <c r="E27" s="4"/>
      <c r="F27" s="4"/>
      <c r="G27" s="4"/>
      <c r="H27" s="4"/>
      <c r="I27" s="4"/>
      <c r="J27" s="4"/>
      <c r="K27" s="4"/>
      <c r="L27" s="4"/>
      <c r="M27" s="4"/>
      <c r="N27" s="4"/>
      <c r="O27" s="4"/>
      <c r="P27" s="4"/>
      <c r="Q27" s="375"/>
      <c r="R27" s="376"/>
      <c r="S27" s="110"/>
      <c r="T27" s="110"/>
    </row>
    <row r="28" spans="1:20">
      <c r="A28" s="247">
        <f>Оцене!A29</f>
        <v>27</v>
      </c>
      <c r="B28" s="218">
        <f>Оцене!B29</f>
        <v>0</v>
      </c>
      <c r="C28" s="110"/>
      <c r="D28" s="110"/>
      <c r="E28" s="4"/>
      <c r="F28" s="4"/>
      <c r="G28" s="4"/>
      <c r="H28" s="4"/>
      <c r="I28" s="4"/>
      <c r="J28" s="4"/>
      <c r="K28" s="4"/>
      <c r="L28" s="4"/>
      <c r="M28" s="4"/>
      <c r="N28" s="4"/>
      <c r="O28" s="4"/>
      <c r="P28" s="4"/>
      <c r="Q28" s="375"/>
      <c r="R28" s="376"/>
      <c r="S28" s="110"/>
      <c r="T28" s="110"/>
    </row>
    <row r="29" spans="1:20">
      <c r="A29" s="247">
        <f>Оцене!A30</f>
        <v>28</v>
      </c>
      <c r="B29" s="218">
        <f>Оцене!B30</f>
        <v>0</v>
      </c>
      <c r="C29" s="110"/>
      <c r="D29" s="110"/>
      <c r="E29" s="4"/>
      <c r="F29" s="4"/>
      <c r="G29" s="4"/>
      <c r="H29" s="4"/>
      <c r="I29" s="4"/>
      <c r="J29" s="4"/>
      <c r="K29" s="4"/>
      <c r="L29" s="4"/>
      <c r="M29" s="4"/>
      <c r="N29" s="4"/>
      <c r="O29" s="4"/>
      <c r="P29" s="4"/>
      <c r="Q29" s="375"/>
      <c r="R29" s="376"/>
      <c r="S29" s="110"/>
      <c r="T29" s="110"/>
    </row>
    <row r="30" spans="1:20">
      <c r="A30" s="247">
        <f>Оцене!A31</f>
        <v>29</v>
      </c>
      <c r="B30" s="218">
        <f>Оцене!B31</f>
        <v>0</v>
      </c>
      <c r="C30" s="110"/>
      <c r="D30" s="110"/>
      <c r="E30" s="4"/>
      <c r="F30" s="4"/>
      <c r="G30" s="4"/>
      <c r="H30" s="4"/>
      <c r="I30" s="4"/>
      <c r="J30" s="4"/>
      <c r="K30" s="4"/>
      <c r="L30" s="4"/>
      <c r="M30" s="4"/>
      <c r="N30" s="4"/>
      <c r="O30" s="4"/>
      <c r="P30" s="4"/>
      <c r="Q30" s="375"/>
      <c r="R30" s="376"/>
      <c r="S30" s="110"/>
      <c r="T30" s="110"/>
    </row>
    <row r="31" spans="1:20">
      <c r="A31" s="247">
        <f>Оцене!A32</f>
        <v>30</v>
      </c>
      <c r="B31" s="218">
        <f>Оцене!B32</f>
        <v>0</v>
      </c>
      <c r="C31" s="110"/>
      <c r="D31" s="110"/>
      <c r="E31" s="4"/>
      <c r="F31" s="4"/>
      <c r="G31" s="4"/>
      <c r="H31" s="4"/>
      <c r="I31" s="4"/>
      <c r="J31" s="4"/>
      <c r="K31" s="4"/>
      <c r="L31" s="4"/>
      <c r="M31" s="4"/>
      <c r="N31" s="4"/>
      <c r="O31" s="4"/>
      <c r="P31" s="4"/>
      <c r="Q31" s="375"/>
      <c r="R31" s="376"/>
      <c r="S31" s="110"/>
      <c r="T31" s="110"/>
    </row>
    <row r="32" spans="1:20" ht="13.5" customHeight="1">
      <c r="A32" s="196"/>
      <c r="B32" s="235"/>
      <c r="C32" s="309"/>
      <c r="D32" s="309"/>
      <c r="E32" s="310"/>
      <c r="F32" s="310"/>
      <c r="G32" s="310"/>
      <c r="H32" s="310"/>
      <c r="I32" s="310"/>
      <c r="J32" s="310"/>
      <c r="K32" s="310"/>
      <c r="L32" s="310"/>
      <c r="M32" s="310"/>
      <c r="N32" s="310"/>
      <c r="O32" s="310"/>
      <c r="P32" s="310"/>
      <c r="Q32" s="309"/>
      <c r="R32" s="309"/>
      <c r="S32" s="309"/>
      <c r="T32" s="309"/>
    </row>
    <row r="33" spans="1:20">
      <c r="A33" s="247">
        <f>Оцене!A38</f>
        <v>1</v>
      </c>
      <c r="B33" s="218">
        <f>Оцене!B38</f>
        <v>0</v>
      </c>
      <c r="C33" s="203"/>
      <c r="D33" s="203"/>
      <c r="E33" s="194"/>
      <c r="F33" s="194"/>
      <c r="G33" s="194"/>
      <c r="H33" s="194"/>
      <c r="I33" s="194"/>
      <c r="J33" s="194"/>
      <c r="K33" s="198"/>
      <c r="L33" s="4"/>
      <c r="M33" s="194"/>
      <c r="N33" s="4"/>
      <c r="O33" s="4"/>
      <c r="P33" s="245"/>
      <c r="Q33" s="375"/>
      <c r="R33" s="376"/>
      <c r="S33" s="203"/>
      <c r="T33" s="376"/>
    </row>
    <row r="34" spans="1:20">
      <c r="A34" s="247">
        <f>Оцене!A39</f>
        <v>2</v>
      </c>
      <c r="B34" s="218">
        <f>Оцене!B39</f>
        <v>0</v>
      </c>
      <c r="C34" s="203"/>
      <c r="D34" s="203"/>
      <c r="E34" s="194"/>
      <c r="F34" s="194"/>
      <c r="G34" s="194"/>
      <c r="H34" s="194"/>
      <c r="I34" s="194"/>
      <c r="J34" s="194"/>
      <c r="K34" s="198"/>
      <c r="L34" s="4"/>
      <c r="M34" s="194"/>
      <c r="N34" s="4"/>
      <c r="O34" s="4"/>
      <c r="P34" s="245"/>
      <c r="Q34" s="375"/>
      <c r="R34" s="376"/>
      <c r="S34" s="203"/>
      <c r="T34" s="376"/>
    </row>
    <row r="35" spans="1:20">
      <c r="A35" s="247">
        <f>Оцене!A40</f>
        <v>3</v>
      </c>
      <c r="B35" s="218">
        <f>Оцене!B40</f>
        <v>0</v>
      </c>
      <c r="C35" s="203"/>
      <c r="D35" s="203"/>
      <c r="E35" s="194"/>
      <c r="F35" s="194"/>
      <c r="G35" s="194"/>
      <c r="H35" s="194"/>
      <c r="I35" s="194"/>
      <c r="J35" s="194"/>
      <c r="K35" s="198"/>
      <c r="L35" s="4"/>
      <c r="M35" s="194"/>
      <c r="N35" s="4"/>
      <c r="O35" s="4"/>
      <c r="P35" s="245"/>
      <c r="Q35" s="375"/>
      <c r="R35" s="376"/>
      <c r="S35" s="203"/>
      <c r="T35" s="376"/>
    </row>
    <row r="36" spans="1:20">
      <c r="A36" s="247">
        <f>Оцене!A41</f>
        <v>4</v>
      </c>
      <c r="B36" s="218">
        <f>Оцене!B41</f>
        <v>0</v>
      </c>
      <c r="C36" s="203"/>
      <c r="D36" s="203"/>
      <c r="E36" s="194"/>
      <c r="F36" s="194"/>
      <c r="G36" s="194"/>
      <c r="H36" s="194"/>
      <c r="I36" s="194"/>
      <c r="J36" s="194"/>
      <c r="K36" s="198"/>
      <c r="L36" s="4"/>
      <c r="M36" s="194"/>
      <c r="N36" s="4"/>
      <c r="O36" s="4"/>
      <c r="P36" s="245"/>
      <c r="Q36" s="375"/>
      <c r="R36" s="376"/>
      <c r="S36" s="203"/>
      <c r="T36" s="376"/>
    </row>
    <row r="37" spans="1:20">
      <c r="A37" s="247">
        <f>Оцене!A42</f>
        <v>5</v>
      </c>
      <c r="B37" s="218">
        <f>Оцене!B42</f>
        <v>0</v>
      </c>
      <c r="C37" s="203"/>
      <c r="D37" s="203"/>
      <c r="E37" s="194"/>
      <c r="F37" s="194"/>
      <c r="G37" s="194"/>
      <c r="H37" s="194"/>
      <c r="I37" s="194"/>
      <c r="J37" s="194"/>
      <c r="K37" s="198"/>
      <c r="L37" s="4"/>
      <c r="M37" s="194"/>
      <c r="N37" s="4"/>
      <c r="O37" s="4"/>
      <c r="P37" s="245"/>
      <c r="Q37" s="375"/>
      <c r="R37" s="376"/>
      <c r="S37" s="203"/>
      <c r="T37" s="376"/>
    </row>
    <row r="38" spans="1:20">
      <c r="A38" s="247">
        <f>Оцене!A43</f>
        <v>6</v>
      </c>
      <c r="B38" s="218">
        <f>Оцене!B43</f>
        <v>0</v>
      </c>
      <c r="C38" s="203"/>
      <c r="D38" s="203"/>
      <c r="E38" s="194"/>
      <c r="F38" s="194"/>
      <c r="G38" s="194"/>
      <c r="H38" s="194"/>
      <c r="I38" s="194"/>
      <c r="J38" s="194"/>
      <c r="K38" s="198"/>
      <c r="L38" s="4"/>
      <c r="M38" s="194"/>
      <c r="N38" s="4"/>
      <c r="O38" s="4"/>
      <c r="P38" s="245"/>
      <c r="Q38" s="375"/>
      <c r="R38" s="376"/>
      <c r="S38" s="203"/>
      <c r="T38" s="376"/>
    </row>
    <row r="39" spans="1:20">
      <c r="A39" s="247">
        <f>Оцене!A44</f>
        <v>7</v>
      </c>
      <c r="B39" s="218">
        <f>Оцене!B44</f>
        <v>0</v>
      </c>
      <c r="C39" s="203"/>
      <c r="D39" s="203"/>
      <c r="E39" s="194"/>
      <c r="F39" s="194"/>
      <c r="G39" s="194"/>
      <c r="H39" s="194"/>
      <c r="I39" s="194"/>
      <c r="J39" s="194"/>
      <c r="K39" s="198"/>
      <c r="L39" s="4"/>
      <c r="M39" s="194"/>
      <c r="N39" s="4"/>
      <c r="O39" s="4"/>
      <c r="P39" s="245"/>
      <c r="Q39" s="375"/>
      <c r="R39" s="376"/>
      <c r="S39" s="203"/>
      <c r="T39" s="376"/>
    </row>
    <row r="40" spans="1:20">
      <c r="A40" s="247">
        <f>Оцене!A45</f>
        <v>8</v>
      </c>
      <c r="B40" s="218">
        <f>Оцене!B45</f>
        <v>0</v>
      </c>
      <c r="C40" s="203"/>
      <c r="D40" s="203"/>
      <c r="E40" s="194"/>
      <c r="F40" s="194"/>
      <c r="G40" s="194"/>
      <c r="H40" s="194"/>
      <c r="I40" s="194"/>
      <c r="J40" s="194"/>
      <c r="K40" s="198"/>
      <c r="L40" s="4"/>
      <c r="M40" s="194"/>
      <c r="N40" s="4"/>
      <c r="O40" s="4"/>
      <c r="P40" s="245"/>
      <c r="Q40" s="375"/>
      <c r="R40" s="376"/>
      <c r="S40" s="203"/>
      <c r="T40" s="376"/>
    </row>
    <row r="41" spans="1:20">
      <c r="A41" s="247">
        <f>Оцене!A46</f>
        <v>9</v>
      </c>
      <c r="B41" s="218">
        <f>Оцене!B46</f>
        <v>0</v>
      </c>
      <c r="C41" s="203"/>
      <c r="D41" s="203"/>
      <c r="E41" s="194"/>
      <c r="F41" s="194"/>
      <c r="G41" s="194"/>
      <c r="H41" s="194"/>
      <c r="I41" s="194"/>
      <c r="J41" s="194"/>
      <c r="K41" s="198"/>
      <c r="L41" s="4"/>
      <c r="M41" s="194"/>
      <c r="N41" s="4"/>
      <c r="O41" s="4"/>
      <c r="P41" s="245"/>
      <c r="Q41" s="375"/>
      <c r="R41" s="376"/>
      <c r="S41" s="203"/>
      <c r="T41" s="376"/>
    </row>
    <row r="42" spans="1:20">
      <c r="A42" s="247">
        <f>Оцене!A47</f>
        <v>10</v>
      </c>
      <c r="B42" s="218">
        <f>Оцене!B47</f>
        <v>0</v>
      </c>
      <c r="C42" s="203"/>
      <c r="D42" s="203"/>
      <c r="E42" s="194"/>
      <c r="F42" s="194"/>
      <c r="G42" s="194"/>
      <c r="H42" s="194"/>
      <c r="I42" s="194"/>
      <c r="J42" s="194"/>
      <c r="K42" s="198"/>
      <c r="L42" s="4"/>
      <c r="M42" s="194"/>
      <c r="N42" s="4"/>
      <c r="O42" s="4"/>
      <c r="P42" s="245"/>
      <c r="Q42" s="375"/>
      <c r="R42" s="376"/>
      <c r="S42" s="203"/>
      <c r="T42" s="376"/>
    </row>
    <row r="43" spans="1:20">
      <c r="A43" s="247">
        <f>Оцене!A48</f>
        <v>11</v>
      </c>
      <c r="B43" s="218">
        <f>Оцене!B48</f>
        <v>0</v>
      </c>
      <c r="C43" s="203"/>
      <c r="D43" s="203"/>
      <c r="E43" s="194"/>
      <c r="F43" s="194"/>
      <c r="G43" s="194"/>
      <c r="H43" s="194"/>
      <c r="I43" s="194"/>
      <c r="J43" s="194"/>
      <c r="K43" s="198"/>
      <c r="L43" s="4"/>
      <c r="M43" s="194"/>
      <c r="N43" s="4"/>
      <c r="O43" s="4"/>
      <c r="P43" s="245"/>
      <c r="Q43" s="375"/>
      <c r="R43" s="376"/>
      <c r="S43" s="203"/>
      <c r="T43" s="376"/>
    </row>
    <row r="44" spans="1:20">
      <c r="A44" s="247">
        <f>Оцене!A49</f>
        <v>12</v>
      </c>
      <c r="B44" s="218">
        <f>Оцене!B49</f>
        <v>0</v>
      </c>
      <c r="C44" s="203"/>
      <c r="D44" s="203"/>
      <c r="E44" s="194"/>
      <c r="F44" s="194"/>
      <c r="G44" s="194"/>
      <c r="H44" s="194"/>
      <c r="I44" s="194"/>
      <c r="J44" s="194"/>
      <c r="K44" s="198"/>
      <c r="L44" s="4"/>
      <c r="M44" s="194"/>
      <c r="N44" s="4"/>
      <c r="O44" s="4"/>
      <c r="P44" s="245"/>
      <c r="Q44" s="375"/>
      <c r="R44" s="376"/>
      <c r="S44" s="203"/>
      <c r="T44" s="376"/>
    </row>
    <row r="45" spans="1:20">
      <c r="A45" s="247">
        <f>Оцене!A50</f>
        <v>13</v>
      </c>
      <c r="B45" s="218">
        <f>Оцене!B50</f>
        <v>0</v>
      </c>
      <c r="C45" s="203"/>
      <c r="D45" s="203"/>
      <c r="E45" s="194"/>
      <c r="F45" s="194"/>
      <c r="G45" s="194"/>
      <c r="H45" s="194"/>
      <c r="I45" s="194"/>
      <c r="J45" s="194"/>
      <c r="K45" s="198"/>
      <c r="L45" s="4"/>
      <c r="M45" s="194"/>
      <c r="N45" s="4"/>
      <c r="O45" s="4"/>
      <c r="P45" s="245"/>
      <c r="Q45" s="375"/>
      <c r="R45" s="376"/>
      <c r="S45" s="203"/>
      <c r="T45" s="376"/>
    </row>
    <row r="46" spans="1:20">
      <c r="A46" s="247">
        <f>Оцене!A51</f>
        <v>14</v>
      </c>
      <c r="B46" s="218">
        <f>Оцене!B51</f>
        <v>0</v>
      </c>
      <c r="C46" s="203"/>
      <c r="D46" s="203"/>
      <c r="E46" s="194"/>
      <c r="F46" s="194"/>
      <c r="G46" s="194"/>
      <c r="H46" s="194"/>
      <c r="I46" s="194"/>
      <c r="J46" s="194"/>
      <c r="K46" s="198"/>
      <c r="L46" s="4"/>
      <c r="M46" s="194"/>
      <c r="N46" s="4"/>
      <c r="O46" s="4"/>
      <c r="P46" s="245"/>
      <c r="Q46" s="375"/>
      <c r="R46" s="376"/>
      <c r="S46" s="203"/>
      <c r="T46" s="376"/>
    </row>
    <row r="47" spans="1:20">
      <c r="A47" s="247">
        <f>Оцене!A52</f>
        <v>15</v>
      </c>
      <c r="B47" s="218">
        <f>Оцене!B52</f>
        <v>0</v>
      </c>
      <c r="C47" s="203"/>
      <c r="D47" s="203"/>
      <c r="E47" s="194"/>
      <c r="F47" s="194"/>
      <c r="G47" s="194"/>
      <c r="H47" s="194"/>
      <c r="I47" s="194"/>
      <c r="J47" s="194"/>
      <c r="K47" s="198"/>
      <c r="L47" s="4"/>
      <c r="M47" s="194"/>
      <c r="N47" s="4"/>
      <c r="O47" s="4"/>
      <c r="P47" s="245"/>
      <c r="Q47" s="375"/>
      <c r="R47" s="376"/>
      <c r="S47" s="203"/>
      <c r="T47" s="376"/>
    </row>
    <row r="48" spans="1:20">
      <c r="A48" s="247">
        <f>Оцене!A53</f>
        <v>16</v>
      </c>
      <c r="B48" s="218">
        <f>Оцене!B53</f>
        <v>0</v>
      </c>
      <c r="C48" s="203"/>
      <c r="D48" s="203"/>
      <c r="E48" s="194"/>
      <c r="F48" s="194"/>
      <c r="G48" s="194"/>
      <c r="H48" s="194"/>
      <c r="I48" s="194"/>
      <c r="J48" s="194"/>
      <c r="K48" s="198"/>
      <c r="L48" s="4"/>
      <c r="M48" s="194"/>
      <c r="N48" s="4"/>
      <c r="O48" s="4"/>
      <c r="P48" s="245"/>
      <c r="Q48" s="375"/>
      <c r="R48" s="376"/>
      <c r="S48" s="203"/>
      <c r="T48" s="376"/>
    </row>
    <row r="49" spans="1:20">
      <c r="A49" s="247">
        <f>Оцене!A54</f>
        <v>17</v>
      </c>
      <c r="B49" s="218">
        <f>Оцене!B54</f>
        <v>0</v>
      </c>
      <c r="C49" s="203"/>
      <c r="D49" s="203"/>
      <c r="E49" s="194"/>
      <c r="F49" s="194"/>
      <c r="G49" s="194"/>
      <c r="H49" s="194"/>
      <c r="I49" s="194"/>
      <c r="J49" s="194"/>
      <c r="K49" s="198"/>
      <c r="L49" s="4"/>
      <c r="M49" s="194"/>
      <c r="N49" s="4"/>
      <c r="O49" s="4"/>
      <c r="P49" s="245"/>
      <c r="Q49" s="375"/>
      <c r="R49" s="376"/>
      <c r="S49" s="203"/>
      <c r="T49" s="376"/>
    </row>
    <row r="50" spans="1:20">
      <c r="A50" s="247">
        <f>Оцене!A55</f>
        <v>18</v>
      </c>
      <c r="B50" s="218">
        <f>Оцене!B55</f>
        <v>0</v>
      </c>
      <c r="C50" s="203"/>
      <c r="D50" s="203"/>
      <c r="E50" s="194"/>
      <c r="F50" s="194"/>
      <c r="G50" s="194"/>
      <c r="H50" s="194"/>
      <c r="I50" s="194"/>
      <c r="J50" s="194"/>
      <c r="K50" s="198"/>
      <c r="L50" s="4"/>
      <c r="M50" s="194"/>
      <c r="N50" s="4"/>
      <c r="O50" s="4"/>
      <c r="P50" s="245"/>
      <c r="Q50" s="375"/>
      <c r="R50" s="376"/>
      <c r="S50" s="203"/>
      <c r="T50" s="376"/>
    </row>
    <row r="51" spans="1:20">
      <c r="A51" s="247">
        <f>Оцене!A56</f>
        <v>19</v>
      </c>
      <c r="B51" s="218">
        <f>Оцене!B56</f>
        <v>0</v>
      </c>
      <c r="C51" s="203"/>
      <c r="D51" s="203"/>
      <c r="E51" s="194"/>
      <c r="F51" s="194"/>
      <c r="G51" s="194"/>
      <c r="H51" s="194"/>
      <c r="I51" s="194"/>
      <c r="J51" s="194"/>
      <c r="K51" s="198"/>
      <c r="L51" s="4"/>
      <c r="M51" s="194"/>
      <c r="N51" s="4"/>
      <c r="O51" s="4"/>
      <c r="P51" s="245"/>
      <c r="Q51" s="375"/>
      <c r="R51" s="376"/>
      <c r="S51" s="203"/>
      <c r="T51" s="376"/>
    </row>
    <row r="52" spans="1:20">
      <c r="A52" s="247">
        <f>Оцене!A57</f>
        <v>20</v>
      </c>
      <c r="B52" s="218">
        <f>Оцене!B57</f>
        <v>0</v>
      </c>
      <c r="C52" s="203"/>
      <c r="D52" s="203"/>
      <c r="E52" s="194"/>
      <c r="F52" s="194"/>
      <c r="G52" s="194"/>
      <c r="H52" s="194"/>
      <c r="I52" s="194"/>
      <c r="J52" s="194"/>
      <c r="K52" s="198"/>
      <c r="L52" s="4"/>
      <c r="M52" s="194"/>
      <c r="N52" s="4"/>
      <c r="O52" s="4"/>
      <c r="P52" s="245"/>
      <c r="Q52" s="375"/>
      <c r="R52" s="376"/>
      <c r="S52" s="203"/>
      <c r="T52" s="376"/>
    </row>
    <row r="53" spans="1:20">
      <c r="A53" s="247">
        <f>Оцене!A58</f>
        <v>21</v>
      </c>
      <c r="B53" s="218">
        <f>Оцене!B58</f>
        <v>0</v>
      </c>
      <c r="C53" s="203"/>
      <c r="D53" s="203"/>
      <c r="E53" s="194"/>
      <c r="F53" s="194"/>
      <c r="G53" s="194"/>
      <c r="H53" s="194"/>
      <c r="I53" s="194"/>
      <c r="J53" s="194"/>
      <c r="K53" s="198"/>
      <c r="L53" s="4"/>
      <c r="M53" s="194"/>
      <c r="N53" s="4"/>
      <c r="O53" s="4"/>
      <c r="P53" s="245"/>
      <c r="Q53" s="375"/>
      <c r="R53" s="376"/>
      <c r="S53" s="203"/>
      <c r="T53" s="376"/>
    </row>
    <row r="54" spans="1:20">
      <c r="A54" s="247">
        <f>Оцене!A59</f>
        <v>22</v>
      </c>
      <c r="B54" s="218">
        <f>Оцене!B59</f>
        <v>0</v>
      </c>
      <c r="C54" s="110"/>
      <c r="D54" s="110"/>
      <c r="E54" s="4"/>
      <c r="F54" s="4"/>
      <c r="G54" s="4"/>
      <c r="H54" s="4"/>
      <c r="I54" s="4"/>
      <c r="J54" s="4"/>
      <c r="K54" s="4"/>
      <c r="L54" s="4"/>
      <c r="M54" s="4"/>
      <c r="N54" s="4"/>
      <c r="O54" s="4"/>
      <c r="P54" s="245"/>
      <c r="Q54" s="110"/>
      <c r="R54" s="110"/>
      <c r="S54" s="203"/>
      <c r="T54" s="376"/>
    </row>
    <row r="55" spans="1:20">
      <c r="A55" s="247">
        <f>Оцене!A60</f>
        <v>23</v>
      </c>
      <c r="B55" s="218">
        <f>Оцене!B60</f>
        <v>0</v>
      </c>
      <c r="C55" s="110"/>
      <c r="D55" s="110"/>
      <c r="E55" s="4"/>
      <c r="F55" s="4"/>
      <c r="G55" s="4"/>
      <c r="H55" s="4"/>
      <c r="I55" s="4"/>
      <c r="J55" s="4"/>
      <c r="K55" s="4"/>
      <c r="L55" s="4"/>
      <c r="M55" s="4"/>
      <c r="N55" s="4"/>
      <c r="O55" s="4"/>
      <c r="P55" s="245"/>
      <c r="Q55" s="110"/>
      <c r="R55" s="110"/>
      <c r="S55" s="203"/>
      <c r="T55" s="376"/>
    </row>
    <row r="56" spans="1:20">
      <c r="A56" s="247">
        <f>Оцене!A61</f>
        <v>24</v>
      </c>
      <c r="B56" s="218">
        <f>Оцене!B61</f>
        <v>0</v>
      </c>
      <c r="C56" s="110"/>
      <c r="D56" s="110"/>
      <c r="E56" s="4"/>
      <c r="F56" s="4"/>
      <c r="G56" s="4"/>
      <c r="H56" s="4"/>
      <c r="I56" s="4"/>
      <c r="J56" s="4"/>
      <c r="K56" s="4"/>
      <c r="L56" s="4"/>
      <c r="M56" s="4"/>
      <c r="N56" s="4"/>
      <c r="O56" s="4"/>
      <c r="P56" s="245"/>
      <c r="Q56" s="110"/>
      <c r="R56" s="110"/>
      <c r="S56" s="203"/>
      <c r="T56" s="376"/>
    </row>
    <row r="57" spans="1:20">
      <c r="A57" s="247">
        <f>Оцене!A62</f>
        <v>25</v>
      </c>
      <c r="B57" s="218">
        <f>Оцене!B62</f>
        <v>0</v>
      </c>
      <c r="C57" s="110"/>
      <c r="D57" s="110"/>
      <c r="E57" s="4"/>
      <c r="F57" s="4"/>
      <c r="G57" s="4"/>
      <c r="H57" s="4"/>
      <c r="I57" s="4"/>
      <c r="J57" s="4"/>
      <c r="K57" s="4"/>
      <c r="L57" s="4"/>
      <c r="M57" s="4"/>
      <c r="N57" s="4"/>
      <c r="O57" s="4"/>
      <c r="P57" s="245"/>
      <c r="Q57" s="110"/>
      <c r="R57" s="110"/>
      <c r="S57" s="203"/>
      <c r="T57" s="376"/>
    </row>
    <row r="58" spans="1:20">
      <c r="A58" s="247">
        <f>Оцене!A63</f>
        <v>26</v>
      </c>
      <c r="B58" s="218">
        <f>Оцене!B63</f>
        <v>0</v>
      </c>
      <c r="C58" s="110"/>
      <c r="D58" s="110"/>
      <c r="E58" s="4"/>
      <c r="F58" s="4"/>
      <c r="G58" s="4"/>
      <c r="H58" s="4"/>
      <c r="I58" s="4"/>
      <c r="J58" s="4"/>
      <c r="K58" s="4"/>
      <c r="L58" s="4"/>
      <c r="M58" s="4"/>
      <c r="N58" s="4"/>
      <c r="O58" s="4"/>
      <c r="P58" s="245"/>
      <c r="Q58" s="110"/>
      <c r="R58" s="110"/>
      <c r="S58" s="110"/>
      <c r="T58" s="110"/>
    </row>
    <row r="59" spans="1:20">
      <c r="A59" s="247">
        <f>Оцене!A64</f>
        <v>27</v>
      </c>
      <c r="B59" s="218">
        <f>Оцене!B64</f>
        <v>0</v>
      </c>
      <c r="C59" s="110"/>
      <c r="D59" s="110"/>
      <c r="E59" s="4"/>
      <c r="F59" s="4"/>
      <c r="G59" s="4"/>
      <c r="H59" s="4"/>
      <c r="I59" s="4"/>
      <c r="J59" s="4"/>
      <c r="K59" s="4"/>
      <c r="L59" s="4"/>
      <c r="M59" s="4"/>
      <c r="N59" s="4"/>
      <c r="O59" s="4"/>
      <c r="P59" s="245"/>
      <c r="Q59" s="110"/>
      <c r="R59" s="110"/>
      <c r="S59" s="110"/>
      <c r="T59" s="110"/>
    </row>
    <row r="60" spans="1:20">
      <c r="A60" s="247">
        <f>Оцене!A65</f>
        <v>28</v>
      </c>
      <c r="B60" s="218">
        <f>Оцене!B65</f>
        <v>0</v>
      </c>
      <c r="C60" s="110"/>
      <c r="D60" s="110"/>
      <c r="E60" s="4"/>
      <c r="F60" s="4"/>
      <c r="G60" s="4"/>
      <c r="H60" s="4"/>
      <c r="I60" s="4"/>
      <c r="J60" s="4"/>
      <c r="K60" s="4"/>
      <c r="L60" s="4"/>
      <c r="M60" s="4"/>
      <c r="N60" s="4"/>
      <c r="O60" s="4"/>
      <c r="P60" s="245"/>
      <c r="Q60" s="110"/>
      <c r="R60" s="110"/>
      <c r="S60" s="110"/>
      <c r="T60" s="110"/>
    </row>
    <row r="61" spans="1:20">
      <c r="A61" s="247">
        <f>Оцене!A66</f>
        <v>29</v>
      </c>
      <c r="B61" s="218">
        <f>Оцене!B66</f>
        <v>0</v>
      </c>
      <c r="C61" s="110"/>
      <c r="D61" s="110"/>
      <c r="E61" s="4"/>
      <c r="F61" s="4"/>
      <c r="G61" s="4"/>
      <c r="H61" s="4"/>
      <c r="I61" s="4"/>
      <c r="J61" s="4"/>
      <c r="K61" s="4"/>
      <c r="L61" s="4"/>
      <c r="M61" s="4"/>
      <c r="N61" s="4"/>
      <c r="O61" s="4"/>
      <c r="P61" s="245"/>
      <c r="Q61" s="110"/>
      <c r="R61" s="110"/>
      <c r="S61" s="110"/>
      <c r="T61" s="110"/>
    </row>
    <row r="62" spans="1:20">
      <c r="A62" s="247">
        <f>Оцене!A67</f>
        <v>30</v>
      </c>
      <c r="B62" s="218">
        <f>Оцене!B67</f>
        <v>0</v>
      </c>
      <c r="C62" s="110"/>
      <c r="D62" s="110"/>
      <c r="E62" s="4"/>
      <c r="F62" s="4"/>
      <c r="G62" s="4"/>
      <c r="H62" s="4"/>
      <c r="I62" s="4"/>
      <c r="J62" s="4"/>
      <c r="K62" s="4"/>
      <c r="L62" s="4"/>
      <c r="M62" s="4"/>
      <c r="N62" s="4"/>
      <c r="O62" s="4"/>
      <c r="P62" s="245"/>
      <c r="Q62" s="110"/>
      <c r="R62" s="110"/>
      <c r="S62" s="110"/>
      <c r="T62" s="110"/>
    </row>
    <row r="63" spans="1:20">
      <c r="A63" s="193"/>
      <c r="B63" s="235"/>
      <c r="C63" s="309"/>
      <c r="D63" s="309"/>
      <c r="E63" s="310"/>
      <c r="F63" s="310"/>
      <c r="G63" s="310"/>
      <c r="H63" s="310"/>
      <c r="I63" s="310"/>
      <c r="J63" s="310"/>
      <c r="K63" s="310"/>
      <c r="L63" s="310"/>
      <c r="M63" s="310"/>
      <c r="N63" s="310"/>
      <c r="O63" s="310"/>
      <c r="P63" s="310"/>
      <c r="Q63" s="377"/>
      <c r="R63" s="377"/>
      <c r="S63" s="309"/>
      <c r="T63" s="309"/>
    </row>
    <row r="64" spans="1:20">
      <c r="A64" s="247">
        <f>Оцене!A73</f>
        <v>1</v>
      </c>
      <c r="B64" s="218">
        <f>Оцене!B73</f>
        <v>0</v>
      </c>
      <c r="C64" s="203"/>
      <c r="D64" s="203"/>
      <c r="E64" s="194"/>
      <c r="F64" s="194"/>
      <c r="G64" s="194"/>
      <c r="H64" s="194"/>
      <c r="I64" s="194"/>
      <c r="J64" s="194"/>
      <c r="K64" s="198"/>
      <c r="L64" s="4"/>
      <c r="M64" s="194"/>
      <c r="N64" s="4"/>
      <c r="O64" s="4"/>
      <c r="P64" s="245"/>
      <c r="Q64" s="375"/>
      <c r="R64" s="376"/>
      <c r="S64" s="203"/>
      <c r="T64" s="376"/>
    </row>
    <row r="65" spans="1:20">
      <c r="A65" s="247">
        <f>Оцене!A74</f>
        <v>2</v>
      </c>
      <c r="B65" s="218">
        <f>Оцене!B74</f>
        <v>0</v>
      </c>
      <c r="C65" s="203"/>
      <c r="D65" s="203"/>
      <c r="E65" s="194"/>
      <c r="F65" s="194"/>
      <c r="G65" s="194"/>
      <c r="H65" s="194"/>
      <c r="I65" s="194"/>
      <c r="J65" s="194"/>
      <c r="K65" s="198"/>
      <c r="L65" s="4"/>
      <c r="M65" s="194"/>
      <c r="N65" s="4"/>
      <c r="O65" s="4"/>
      <c r="P65" s="245"/>
      <c r="Q65" s="375"/>
      <c r="R65" s="376"/>
      <c r="S65" s="203"/>
      <c r="T65" s="376"/>
    </row>
    <row r="66" spans="1:20">
      <c r="A66" s="247">
        <f>Оцене!A75</f>
        <v>3</v>
      </c>
      <c r="B66" s="218">
        <f>Оцене!B75</f>
        <v>0</v>
      </c>
      <c r="C66" s="203"/>
      <c r="D66" s="203"/>
      <c r="E66" s="194"/>
      <c r="F66" s="194"/>
      <c r="G66" s="194"/>
      <c r="H66" s="194"/>
      <c r="I66" s="194"/>
      <c r="J66" s="194"/>
      <c r="K66" s="198"/>
      <c r="L66" s="4"/>
      <c r="M66" s="194"/>
      <c r="N66" s="4"/>
      <c r="O66" s="4"/>
      <c r="P66" s="245"/>
      <c r="Q66" s="375"/>
      <c r="R66" s="376"/>
      <c r="S66" s="203"/>
      <c r="T66" s="376"/>
    </row>
    <row r="67" spans="1:20">
      <c r="A67" s="247">
        <f>Оцене!A76</f>
        <v>4</v>
      </c>
      <c r="B67" s="218">
        <f>Оцене!B76</f>
        <v>0</v>
      </c>
      <c r="C67" s="203"/>
      <c r="D67" s="203"/>
      <c r="E67" s="194"/>
      <c r="F67" s="194"/>
      <c r="G67" s="194"/>
      <c r="H67" s="194"/>
      <c r="I67" s="194"/>
      <c r="J67" s="194"/>
      <c r="K67" s="198"/>
      <c r="L67" s="4"/>
      <c r="M67" s="194"/>
      <c r="N67" s="4"/>
      <c r="O67" s="4"/>
      <c r="P67" s="245"/>
      <c r="Q67" s="375"/>
      <c r="R67" s="376"/>
      <c r="S67" s="203"/>
      <c r="T67" s="376"/>
    </row>
    <row r="68" spans="1:20">
      <c r="A68" s="247">
        <f>Оцене!A77</f>
        <v>5</v>
      </c>
      <c r="B68" s="218">
        <f>Оцене!B77</f>
        <v>0</v>
      </c>
      <c r="C68" s="203"/>
      <c r="D68" s="203"/>
      <c r="E68" s="194"/>
      <c r="F68" s="194"/>
      <c r="G68" s="194"/>
      <c r="H68" s="194"/>
      <c r="I68" s="194"/>
      <c r="J68" s="194"/>
      <c r="K68" s="198"/>
      <c r="L68" s="4"/>
      <c r="M68" s="194"/>
      <c r="N68" s="4"/>
      <c r="O68" s="4"/>
      <c r="P68" s="245"/>
      <c r="Q68" s="375"/>
      <c r="R68" s="376"/>
      <c r="S68" s="203"/>
      <c r="T68" s="376"/>
    </row>
    <row r="69" spans="1:20">
      <c r="A69" s="247">
        <f>Оцене!A78</f>
        <v>6</v>
      </c>
      <c r="B69" s="218">
        <f>Оцене!B78</f>
        <v>0</v>
      </c>
      <c r="C69" s="203"/>
      <c r="D69" s="203"/>
      <c r="E69" s="194"/>
      <c r="F69" s="194"/>
      <c r="G69" s="194"/>
      <c r="H69" s="194"/>
      <c r="I69" s="194"/>
      <c r="J69" s="194"/>
      <c r="K69" s="198"/>
      <c r="L69" s="4"/>
      <c r="M69" s="194"/>
      <c r="N69" s="4"/>
      <c r="O69" s="4"/>
      <c r="P69" s="245"/>
      <c r="Q69" s="375"/>
      <c r="R69" s="376"/>
      <c r="S69" s="203"/>
      <c r="T69" s="376"/>
    </row>
    <row r="70" spans="1:20">
      <c r="A70" s="247">
        <f>Оцене!A79</f>
        <v>7</v>
      </c>
      <c r="B70" s="218">
        <f>Оцене!B79</f>
        <v>0</v>
      </c>
      <c r="C70" s="203"/>
      <c r="D70" s="203"/>
      <c r="E70" s="194"/>
      <c r="F70" s="194"/>
      <c r="G70" s="194"/>
      <c r="H70" s="194"/>
      <c r="I70" s="194"/>
      <c r="J70" s="194"/>
      <c r="K70" s="198"/>
      <c r="L70" s="4"/>
      <c r="M70" s="194"/>
      <c r="N70" s="4"/>
      <c r="O70" s="4"/>
      <c r="P70" s="245"/>
      <c r="Q70" s="375"/>
      <c r="R70" s="376"/>
      <c r="S70" s="203"/>
      <c r="T70" s="376"/>
    </row>
    <row r="71" spans="1:20">
      <c r="A71" s="247">
        <f>Оцене!A80</f>
        <v>8</v>
      </c>
      <c r="B71" s="218">
        <f>Оцене!B80</f>
        <v>0</v>
      </c>
      <c r="C71" s="203"/>
      <c r="D71" s="203"/>
      <c r="E71" s="194"/>
      <c r="F71" s="194"/>
      <c r="G71" s="194"/>
      <c r="H71" s="194"/>
      <c r="I71" s="194"/>
      <c r="J71" s="194"/>
      <c r="K71" s="198"/>
      <c r="L71" s="4"/>
      <c r="M71" s="194"/>
      <c r="N71" s="4"/>
      <c r="O71" s="4"/>
      <c r="P71" s="245"/>
      <c r="Q71" s="375"/>
      <c r="R71" s="376"/>
      <c r="S71" s="203"/>
      <c r="T71" s="376"/>
    </row>
    <row r="72" spans="1:20">
      <c r="A72" s="247">
        <f>Оцене!A81</f>
        <v>9</v>
      </c>
      <c r="B72" s="218">
        <f>Оцене!B81</f>
        <v>0</v>
      </c>
      <c r="C72" s="203"/>
      <c r="D72" s="203"/>
      <c r="E72" s="194"/>
      <c r="F72" s="194"/>
      <c r="G72" s="194"/>
      <c r="H72" s="194"/>
      <c r="I72" s="194"/>
      <c r="J72" s="194"/>
      <c r="K72" s="198"/>
      <c r="L72" s="4"/>
      <c r="M72" s="194"/>
      <c r="N72" s="4"/>
      <c r="O72" s="4"/>
      <c r="P72" s="245"/>
      <c r="Q72" s="375"/>
      <c r="R72" s="376"/>
      <c r="S72" s="203"/>
      <c r="T72" s="376"/>
    </row>
    <row r="73" spans="1:20">
      <c r="A73" s="247">
        <f>Оцене!A82</f>
        <v>10</v>
      </c>
      <c r="B73" s="218">
        <f>Оцене!B82</f>
        <v>0</v>
      </c>
      <c r="C73" s="203"/>
      <c r="D73" s="203"/>
      <c r="E73" s="194"/>
      <c r="F73" s="194"/>
      <c r="G73" s="194"/>
      <c r="H73" s="194"/>
      <c r="I73" s="194"/>
      <c r="J73" s="194"/>
      <c r="K73" s="198"/>
      <c r="L73" s="4"/>
      <c r="M73" s="194"/>
      <c r="N73" s="4"/>
      <c r="O73" s="4"/>
      <c r="P73" s="245"/>
      <c r="Q73" s="375"/>
      <c r="R73" s="376"/>
      <c r="S73" s="203"/>
      <c r="T73" s="376"/>
    </row>
    <row r="74" spans="1:20">
      <c r="A74" s="247">
        <f>Оцене!A83</f>
        <v>11</v>
      </c>
      <c r="B74" s="218">
        <f>Оцене!B83</f>
        <v>0</v>
      </c>
      <c r="C74" s="203"/>
      <c r="D74" s="203"/>
      <c r="E74" s="194"/>
      <c r="F74" s="194"/>
      <c r="G74" s="194"/>
      <c r="H74" s="194"/>
      <c r="I74" s="194"/>
      <c r="J74" s="194"/>
      <c r="K74" s="198"/>
      <c r="L74" s="4"/>
      <c r="M74" s="194"/>
      <c r="N74" s="4"/>
      <c r="O74" s="4"/>
      <c r="P74" s="245"/>
      <c r="Q74" s="375"/>
      <c r="R74" s="376"/>
      <c r="S74" s="203"/>
      <c r="T74" s="376"/>
    </row>
    <row r="75" spans="1:20">
      <c r="A75" s="247">
        <f>Оцене!A84</f>
        <v>12</v>
      </c>
      <c r="B75" s="218">
        <f>Оцене!B84</f>
        <v>0</v>
      </c>
      <c r="C75" s="203"/>
      <c r="D75" s="203"/>
      <c r="E75" s="194"/>
      <c r="F75" s="194"/>
      <c r="G75" s="194"/>
      <c r="H75" s="194"/>
      <c r="I75" s="194"/>
      <c r="J75" s="194"/>
      <c r="K75" s="198"/>
      <c r="L75" s="4"/>
      <c r="M75" s="194"/>
      <c r="N75" s="4"/>
      <c r="O75" s="4"/>
      <c r="P75" s="245"/>
      <c r="Q75" s="375"/>
      <c r="R75" s="376"/>
      <c r="S75" s="203"/>
      <c r="T75" s="376"/>
    </row>
    <row r="76" spans="1:20">
      <c r="A76" s="247">
        <f>Оцене!A85</f>
        <v>13</v>
      </c>
      <c r="B76" s="218">
        <f>Оцене!B85</f>
        <v>0</v>
      </c>
      <c r="C76" s="203"/>
      <c r="D76" s="203"/>
      <c r="E76" s="194"/>
      <c r="F76" s="194"/>
      <c r="G76" s="194"/>
      <c r="H76" s="194"/>
      <c r="I76" s="194"/>
      <c r="J76" s="194"/>
      <c r="K76" s="198"/>
      <c r="L76" s="4"/>
      <c r="M76" s="194"/>
      <c r="N76" s="4"/>
      <c r="O76" s="4"/>
      <c r="P76" s="245"/>
      <c r="Q76" s="375"/>
      <c r="R76" s="376"/>
      <c r="S76" s="203"/>
      <c r="T76" s="376"/>
    </row>
    <row r="77" spans="1:20">
      <c r="A77" s="247">
        <f>Оцене!A86</f>
        <v>14</v>
      </c>
      <c r="B77" s="218">
        <f>Оцене!B86</f>
        <v>0</v>
      </c>
      <c r="C77" s="203"/>
      <c r="D77" s="203"/>
      <c r="E77" s="194"/>
      <c r="F77" s="194"/>
      <c r="G77" s="194"/>
      <c r="H77" s="194"/>
      <c r="I77" s="194"/>
      <c r="J77" s="194"/>
      <c r="K77" s="198"/>
      <c r="L77" s="4"/>
      <c r="M77" s="194"/>
      <c r="N77" s="4"/>
      <c r="O77" s="4"/>
      <c r="P77" s="245"/>
      <c r="Q77" s="375"/>
      <c r="R77" s="376"/>
      <c r="S77" s="203"/>
      <c r="T77" s="376"/>
    </row>
    <row r="78" spans="1:20">
      <c r="A78" s="247">
        <f>Оцене!A87</f>
        <v>15</v>
      </c>
      <c r="B78" s="218">
        <f>Оцене!B87</f>
        <v>0</v>
      </c>
      <c r="C78" s="203"/>
      <c r="D78" s="203"/>
      <c r="E78" s="194"/>
      <c r="F78" s="194"/>
      <c r="G78" s="194"/>
      <c r="H78" s="194"/>
      <c r="I78" s="194"/>
      <c r="J78" s="194"/>
      <c r="K78" s="198"/>
      <c r="L78" s="4"/>
      <c r="M78" s="194"/>
      <c r="N78" s="4"/>
      <c r="O78" s="4"/>
      <c r="P78" s="245"/>
      <c r="Q78" s="375"/>
      <c r="R78" s="376"/>
      <c r="S78" s="203"/>
      <c r="T78" s="376"/>
    </row>
    <row r="79" spans="1:20">
      <c r="A79" s="247">
        <f>Оцене!A88</f>
        <v>16</v>
      </c>
      <c r="B79" s="218">
        <f>Оцене!B88</f>
        <v>0</v>
      </c>
      <c r="C79" s="203"/>
      <c r="D79" s="203"/>
      <c r="E79" s="194"/>
      <c r="F79" s="194"/>
      <c r="G79" s="194"/>
      <c r="H79" s="194"/>
      <c r="I79" s="194"/>
      <c r="J79" s="194"/>
      <c r="K79" s="198"/>
      <c r="L79" s="4"/>
      <c r="M79" s="194"/>
      <c r="N79" s="4"/>
      <c r="O79" s="4"/>
      <c r="P79" s="245"/>
      <c r="Q79" s="375"/>
      <c r="R79" s="376"/>
      <c r="S79" s="203"/>
      <c r="T79" s="376"/>
    </row>
    <row r="80" spans="1:20">
      <c r="A80" s="247">
        <f>Оцене!A89</f>
        <v>17</v>
      </c>
      <c r="B80" s="218">
        <f>Оцене!B89</f>
        <v>0</v>
      </c>
      <c r="C80" s="203"/>
      <c r="D80" s="203"/>
      <c r="E80" s="194"/>
      <c r="F80" s="194"/>
      <c r="G80" s="194"/>
      <c r="H80" s="194"/>
      <c r="I80" s="194"/>
      <c r="J80" s="194"/>
      <c r="K80" s="198"/>
      <c r="L80" s="4"/>
      <c r="M80" s="194"/>
      <c r="N80" s="4"/>
      <c r="O80" s="4"/>
      <c r="P80" s="245"/>
      <c r="Q80" s="375"/>
      <c r="R80" s="376"/>
      <c r="S80" s="203"/>
      <c r="T80" s="376"/>
    </row>
    <row r="81" spans="1:20">
      <c r="A81" s="247">
        <f>Оцене!A90</f>
        <v>18</v>
      </c>
      <c r="B81" s="218">
        <f>Оцене!B90</f>
        <v>0</v>
      </c>
      <c r="C81" s="203"/>
      <c r="D81" s="203"/>
      <c r="E81" s="194"/>
      <c r="F81" s="194"/>
      <c r="G81" s="194"/>
      <c r="H81" s="194"/>
      <c r="I81" s="194"/>
      <c r="J81" s="194"/>
      <c r="K81" s="198"/>
      <c r="L81" s="4"/>
      <c r="M81" s="194"/>
      <c r="N81" s="4"/>
      <c r="O81" s="4"/>
      <c r="P81" s="245"/>
      <c r="Q81" s="375"/>
      <c r="R81" s="376"/>
      <c r="S81" s="203"/>
      <c r="T81" s="376"/>
    </row>
    <row r="82" spans="1:20">
      <c r="A82" s="247">
        <f>Оцене!A91</f>
        <v>19</v>
      </c>
      <c r="B82" s="218">
        <f>Оцене!B91</f>
        <v>0</v>
      </c>
      <c r="C82" s="203"/>
      <c r="D82" s="203"/>
      <c r="E82" s="194"/>
      <c r="F82" s="194"/>
      <c r="G82" s="194"/>
      <c r="H82" s="194"/>
      <c r="I82" s="194"/>
      <c r="J82" s="194"/>
      <c r="K82" s="198"/>
      <c r="L82" s="4"/>
      <c r="M82" s="194"/>
      <c r="N82" s="4"/>
      <c r="O82" s="4"/>
      <c r="P82" s="245"/>
      <c r="Q82" s="375"/>
      <c r="R82" s="376"/>
      <c r="S82" s="203"/>
      <c r="T82" s="376"/>
    </row>
    <row r="83" spans="1:20">
      <c r="A83" s="247">
        <f>Оцене!A92</f>
        <v>20</v>
      </c>
      <c r="B83" s="218">
        <f>Оцене!B92</f>
        <v>0</v>
      </c>
      <c r="C83" s="203"/>
      <c r="D83" s="203"/>
      <c r="E83" s="194"/>
      <c r="F83" s="194"/>
      <c r="G83" s="194"/>
      <c r="H83" s="194"/>
      <c r="I83" s="194"/>
      <c r="J83" s="194"/>
      <c r="K83" s="198"/>
      <c r="L83" s="4"/>
      <c r="M83" s="194"/>
      <c r="N83" s="4"/>
      <c r="O83" s="4"/>
      <c r="P83" s="245"/>
      <c r="Q83" s="375"/>
      <c r="R83" s="376"/>
      <c r="S83" s="203"/>
      <c r="T83" s="376"/>
    </row>
    <row r="84" spans="1:20">
      <c r="A84" s="247">
        <f>Оцене!A93</f>
        <v>21</v>
      </c>
      <c r="B84" s="218">
        <f>Оцене!B93</f>
        <v>0</v>
      </c>
      <c r="C84" s="203"/>
      <c r="D84" s="203"/>
      <c r="E84" s="194"/>
      <c r="F84" s="194"/>
      <c r="G84" s="194"/>
      <c r="H84" s="194"/>
      <c r="I84" s="194"/>
      <c r="J84" s="194"/>
      <c r="K84" s="198"/>
      <c r="L84" s="4"/>
      <c r="M84" s="194"/>
      <c r="N84" s="4"/>
      <c r="O84" s="4"/>
      <c r="P84" s="245"/>
      <c r="Q84" s="375"/>
      <c r="R84" s="376"/>
      <c r="S84" s="203"/>
      <c r="T84" s="376"/>
    </row>
    <row r="85" spans="1:20">
      <c r="A85" s="247">
        <f>Оцене!A94</f>
        <v>22</v>
      </c>
      <c r="B85" s="218">
        <f>Оцене!B94</f>
        <v>0</v>
      </c>
      <c r="C85" s="203"/>
      <c r="D85" s="203"/>
      <c r="E85" s="194"/>
      <c r="F85" s="194"/>
      <c r="G85" s="194"/>
      <c r="H85" s="194"/>
      <c r="I85" s="194"/>
      <c r="J85" s="194"/>
      <c r="K85" s="198"/>
      <c r="L85" s="4"/>
      <c r="M85" s="194"/>
      <c r="N85" s="4"/>
      <c r="O85" s="4"/>
      <c r="P85" s="245"/>
      <c r="Q85" s="375"/>
      <c r="R85" s="376"/>
      <c r="S85" s="203"/>
      <c r="T85" s="376"/>
    </row>
    <row r="86" spans="1:20">
      <c r="A86" s="247">
        <f>Оцене!A95</f>
        <v>23</v>
      </c>
      <c r="B86" s="218">
        <f>Оцене!B95</f>
        <v>0</v>
      </c>
      <c r="C86" s="203"/>
      <c r="D86" s="203"/>
      <c r="E86" s="194"/>
      <c r="F86" s="194"/>
      <c r="G86" s="194"/>
      <c r="H86" s="194"/>
      <c r="I86" s="194"/>
      <c r="J86" s="194"/>
      <c r="K86" s="198"/>
      <c r="L86" s="4"/>
      <c r="M86" s="194"/>
      <c r="N86" s="4"/>
      <c r="O86" s="4"/>
      <c r="P86" s="245"/>
      <c r="Q86" s="375"/>
      <c r="R86" s="376"/>
      <c r="S86" s="203"/>
      <c r="T86" s="376"/>
    </row>
    <row r="87" spans="1:20">
      <c r="A87" s="247">
        <f>Оцене!A96</f>
        <v>24</v>
      </c>
      <c r="B87" s="218">
        <f>Оцене!B96</f>
        <v>0</v>
      </c>
      <c r="C87" s="110"/>
      <c r="D87" s="110"/>
      <c r="E87" s="4"/>
      <c r="F87" s="4"/>
      <c r="G87" s="4"/>
      <c r="H87" s="4"/>
      <c r="I87" s="4"/>
      <c r="J87" s="4"/>
      <c r="K87" s="4"/>
      <c r="L87" s="4"/>
      <c r="M87" s="4"/>
      <c r="N87" s="4"/>
      <c r="O87" s="4"/>
      <c r="P87" s="246"/>
      <c r="Q87" s="110"/>
      <c r="R87" s="110"/>
      <c r="S87" s="203"/>
      <c r="T87" s="376"/>
    </row>
    <row r="88" spans="1:20">
      <c r="A88" s="247">
        <f>Оцене!A97</f>
        <v>25</v>
      </c>
      <c r="B88" s="218">
        <f>Оцене!B97</f>
        <v>0</v>
      </c>
      <c r="C88" s="110"/>
      <c r="D88" s="110"/>
      <c r="E88" s="4"/>
      <c r="F88" s="4"/>
      <c r="G88" s="4"/>
      <c r="H88" s="4"/>
      <c r="I88" s="4"/>
      <c r="J88" s="4"/>
      <c r="K88" s="4"/>
      <c r="L88" s="4"/>
      <c r="M88" s="4"/>
      <c r="N88" s="4"/>
      <c r="O88" s="4"/>
      <c r="P88" s="246"/>
      <c r="Q88" s="110"/>
      <c r="R88" s="110"/>
      <c r="S88" s="203"/>
      <c r="T88" s="376"/>
    </row>
    <row r="89" spans="1:20">
      <c r="A89" s="247">
        <f>Оцене!A98</f>
        <v>26</v>
      </c>
      <c r="B89" s="218">
        <f>Оцене!B98</f>
        <v>0</v>
      </c>
      <c r="C89" s="110"/>
      <c r="D89" s="110"/>
      <c r="E89" s="4"/>
      <c r="F89" s="4"/>
      <c r="G89" s="4"/>
      <c r="H89" s="4"/>
      <c r="I89" s="4"/>
      <c r="J89" s="4"/>
      <c r="K89" s="4"/>
      <c r="L89" s="4"/>
      <c r="M89" s="4"/>
      <c r="N89" s="4"/>
      <c r="O89" s="4"/>
      <c r="P89" s="246"/>
      <c r="Q89" s="110"/>
      <c r="R89" s="110"/>
      <c r="S89" s="110"/>
      <c r="T89" s="110"/>
    </row>
    <row r="90" spans="1:20">
      <c r="A90" s="247">
        <f>Оцене!A99</f>
        <v>27</v>
      </c>
      <c r="B90" s="218">
        <f>Оцене!B99</f>
        <v>0</v>
      </c>
      <c r="C90" s="110"/>
      <c r="D90" s="110"/>
      <c r="E90" s="4"/>
      <c r="F90" s="4"/>
      <c r="G90" s="4"/>
      <c r="H90" s="4"/>
      <c r="I90" s="4"/>
      <c r="J90" s="4"/>
      <c r="K90" s="4"/>
      <c r="L90" s="4"/>
      <c r="M90" s="4"/>
      <c r="N90" s="4"/>
      <c r="O90" s="4"/>
      <c r="P90" s="246"/>
      <c r="Q90" s="110"/>
      <c r="R90" s="110"/>
      <c r="S90" s="110"/>
      <c r="T90" s="110"/>
    </row>
    <row r="91" spans="1:20">
      <c r="A91" s="247">
        <f>Оцене!A100</f>
        <v>28</v>
      </c>
      <c r="B91" s="218">
        <f>Оцене!B100</f>
        <v>0</v>
      </c>
      <c r="C91" s="110"/>
      <c r="D91" s="110"/>
      <c r="E91" s="4"/>
      <c r="F91" s="4"/>
      <c r="G91" s="4"/>
      <c r="H91" s="4"/>
      <c r="I91" s="4"/>
      <c r="J91" s="4"/>
      <c r="K91" s="4"/>
      <c r="L91" s="4"/>
      <c r="M91" s="4"/>
      <c r="N91" s="4"/>
      <c r="O91" s="4"/>
      <c r="P91" s="246"/>
      <c r="Q91" s="110"/>
      <c r="R91" s="110"/>
      <c r="S91" s="110"/>
      <c r="T91" s="110"/>
    </row>
    <row r="92" spans="1:20">
      <c r="A92" s="247">
        <f>Оцене!A101</f>
        <v>29</v>
      </c>
      <c r="B92" s="218">
        <f>Оцене!B101</f>
        <v>0</v>
      </c>
      <c r="C92" s="110"/>
      <c r="D92" s="110"/>
      <c r="E92" s="4"/>
      <c r="F92" s="4"/>
      <c r="G92" s="4"/>
      <c r="H92" s="4"/>
      <c r="I92" s="4"/>
      <c r="J92" s="4"/>
      <c r="K92" s="4"/>
      <c r="L92" s="4"/>
      <c r="M92" s="4"/>
      <c r="N92" s="4"/>
      <c r="O92" s="4"/>
      <c r="P92" s="246"/>
      <c r="Q92" s="110"/>
      <c r="R92" s="110"/>
      <c r="S92" s="110"/>
      <c r="T92" s="110"/>
    </row>
    <row r="93" spans="1:20">
      <c r="A93" s="247">
        <f>Оцене!A102</f>
        <v>30</v>
      </c>
      <c r="B93" s="218">
        <f>Оцене!B102</f>
        <v>0</v>
      </c>
      <c r="C93" s="110"/>
      <c r="D93" s="110"/>
      <c r="E93" s="4"/>
      <c r="F93" s="4"/>
      <c r="G93" s="4"/>
      <c r="H93" s="4"/>
      <c r="I93" s="4"/>
      <c r="J93" s="4"/>
      <c r="K93" s="4"/>
      <c r="L93" s="4"/>
      <c r="M93" s="4"/>
      <c r="N93" s="4"/>
      <c r="O93" s="4"/>
      <c r="P93" s="246"/>
      <c r="Q93" s="110"/>
      <c r="R93" s="110"/>
      <c r="S93" s="110"/>
      <c r="T93" s="110"/>
    </row>
    <row r="95" spans="1:20">
      <c r="C95" s="260"/>
      <c r="D95" s="261"/>
    </row>
    <row r="97" spans="1:18">
      <c r="B97" s="259"/>
    </row>
    <row r="98" spans="1:18" ht="13.5" customHeight="1">
      <c r="B98" s="260"/>
    </row>
    <row r="99" spans="1:18" hidden="1">
      <c r="B99" s="199" t="s">
        <v>97</v>
      </c>
    </row>
    <row r="100" spans="1:18" hidden="1">
      <c r="B100" s="199" t="s">
        <v>98</v>
      </c>
    </row>
    <row r="101" spans="1:18" hidden="1">
      <c r="B101" s="199" t="s">
        <v>99</v>
      </c>
    </row>
    <row r="102" spans="1:18" hidden="1">
      <c r="B102" s="199" t="s">
        <v>100</v>
      </c>
    </row>
    <row r="103" spans="1:18" hidden="1">
      <c r="B103" s="199" t="s">
        <v>101</v>
      </c>
    </row>
    <row r="104" spans="1:18" ht="0.75" customHeight="1">
      <c r="B104" s="199" t="s">
        <v>102</v>
      </c>
    </row>
    <row r="107" spans="1:18" ht="12" customHeight="1"/>
    <row r="108" spans="1:18" ht="48" hidden="1">
      <c r="A108" s="271"/>
      <c r="B108" s="213" t="s">
        <v>134</v>
      </c>
      <c r="C108" s="214" t="s">
        <v>50</v>
      </c>
      <c r="D108" s="215" t="s">
        <v>133</v>
      </c>
      <c r="E108" s="212" t="s">
        <v>47</v>
      </c>
      <c r="F108" s="212" t="s">
        <v>53</v>
      </c>
      <c r="G108" s="212" t="s">
        <v>52</v>
      </c>
      <c r="H108" s="216" t="s">
        <v>48</v>
      </c>
      <c r="I108" s="216" t="s">
        <v>49</v>
      </c>
      <c r="J108" s="217" t="s">
        <v>164</v>
      </c>
      <c r="K108" s="213" t="s">
        <v>165</v>
      </c>
      <c r="L108" s="267"/>
      <c r="M108" s="268"/>
      <c r="N108" s="268"/>
      <c r="O108" s="268"/>
      <c r="P108" s="269"/>
      <c r="Q108" s="270"/>
      <c r="R108" s="269"/>
    </row>
    <row r="109" spans="1:18" hidden="1">
      <c r="A109" s="271"/>
      <c r="B109" s="272" t="str">
        <f>RIGHT(B2,LEN(B2)-FIND(" ",B2))&amp;" ("&amp;E2&amp;") "&amp;LEFT(B2,FIND(" ",B2)-1)</f>
        <v>Слободан (Александар) Аксентијевић</v>
      </c>
      <c r="C109" s="273" t="str">
        <f t="shared" ref="C109:I109" si="0">C2</f>
        <v>0150114</v>
      </c>
      <c r="D109" s="273" t="str">
        <f t="shared" si="0"/>
        <v>1 1 0 4 0 0 3 7 8 3 4 1 2</v>
      </c>
      <c r="E109" s="274" t="str">
        <f t="shared" si="0"/>
        <v>Александар</v>
      </c>
      <c r="F109" s="274" t="str">
        <f t="shared" si="0"/>
        <v>11.04.2003.</v>
      </c>
      <c r="G109" s="274" t="str">
        <f t="shared" si="0"/>
        <v>Горњем Милановцу</v>
      </c>
      <c r="H109" s="274" t="str">
        <f t="shared" si="0"/>
        <v>Горњи Милановац</v>
      </c>
      <c r="I109" s="274" t="str">
        <f t="shared" si="0"/>
        <v>Република Србија</v>
      </c>
      <c r="J109" s="274" t="str">
        <f>S2</f>
        <v>300/1</v>
      </c>
      <c r="K109" s="275" t="str">
        <f>T2</f>
        <v>28.06.2018.</v>
      </c>
      <c r="L109" s="262"/>
      <c r="M109" s="263"/>
      <c r="N109" s="264"/>
      <c r="O109" s="264"/>
      <c r="P109" s="263"/>
      <c r="Q109" s="265"/>
      <c r="R109" s="266"/>
    </row>
    <row r="110" spans="1:18" hidden="1">
      <c r="A110" s="271"/>
      <c r="B110" s="272" t="e">
        <f t="shared" ref="B110:B138" si="1">RIGHT(B3,LEN(B3)-FIND(" ",B3))&amp;" ("&amp;E3&amp;") "&amp;LEFT(B3,FIND(" ",B3)-1)</f>
        <v>#VALUE!</v>
      </c>
      <c r="C110" s="273">
        <f t="shared" ref="C110:I138" si="2">C3</f>
        <v>0</v>
      </c>
      <c r="D110" s="273">
        <f t="shared" si="2"/>
        <v>0</v>
      </c>
      <c r="E110" s="274">
        <f t="shared" si="2"/>
        <v>0</v>
      </c>
      <c r="F110" s="274">
        <f t="shared" si="2"/>
        <v>0</v>
      </c>
      <c r="G110" s="274">
        <f t="shared" si="2"/>
        <v>0</v>
      </c>
      <c r="H110" s="274">
        <f t="shared" si="2"/>
        <v>0</v>
      </c>
      <c r="I110" s="274">
        <f t="shared" si="2"/>
        <v>0</v>
      </c>
      <c r="J110" s="274">
        <f t="shared" ref="J110:J173" si="3">S3</f>
        <v>0</v>
      </c>
      <c r="K110" s="275">
        <f t="shared" ref="K110:K173" si="4">T3</f>
        <v>0</v>
      </c>
      <c r="L110" s="262"/>
      <c r="M110" s="263"/>
      <c r="N110" s="264"/>
      <c r="O110" s="264"/>
      <c r="P110" s="263"/>
      <c r="Q110" s="265"/>
      <c r="R110" s="266"/>
    </row>
    <row r="111" spans="1:18" hidden="1">
      <c r="A111" s="271"/>
      <c r="B111" s="272" t="e">
        <f t="shared" si="1"/>
        <v>#VALUE!</v>
      </c>
      <c r="C111" s="273">
        <f t="shared" si="2"/>
        <v>0</v>
      </c>
      <c r="D111" s="273">
        <f t="shared" si="2"/>
        <v>0</v>
      </c>
      <c r="E111" s="274">
        <f t="shared" si="2"/>
        <v>0</v>
      </c>
      <c r="F111" s="274">
        <f t="shared" si="2"/>
        <v>0</v>
      </c>
      <c r="G111" s="274">
        <f t="shared" si="2"/>
        <v>0</v>
      </c>
      <c r="H111" s="274">
        <f t="shared" si="2"/>
        <v>0</v>
      </c>
      <c r="I111" s="274">
        <f t="shared" si="2"/>
        <v>0</v>
      </c>
      <c r="J111" s="274">
        <f t="shared" si="3"/>
        <v>0</v>
      </c>
      <c r="K111" s="275">
        <f t="shared" si="4"/>
        <v>0</v>
      </c>
      <c r="L111" s="262"/>
      <c r="M111" s="263"/>
      <c r="N111" s="264"/>
      <c r="O111" s="264"/>
      <c r="P111" s="263"/>
      <c r="Q111" s="265"/>
      <c r="R111" s="266"/>
    </row>
    <row r="112" spans="1:18" hidden="1">
      <c r="A112" s="271"/>
      <c r="B112" s="272" t="e">
        <f t="shared" si="1"/>
        <v>#VALUE!</v>
      </c>
      <c r="C112" s="273">
        <f t="shared" si="2"/>
        <v>0</v>
      </c>
      <c r="D112" s="273">
        <f t="shared" si="2"/>
        <v>0</v>
      </c>
      <c r="E112" s="274">
        <f t="shared" si="2"/>
        <v>0</v>
      </c>
      <c r="F112" s="274">
        <f t="shared" si="2"/>
        <v>0</v>
      </c>
      <c r="G112" s="274">
        <f t="shared" si="2"/>
        <v>0</v>
      </c>
      <c r="H112" s="274">
        <f t="shared" si="2"/>
        <v>0</v>
      </c>
      <c r="I112" s="274">
        <f t="shared" si="2"/>
        <v>0</v>
      </c>
      <c r="J112" s="274">
        <f t="shared" si="3"/>
        <v>0</v>
      </c>
      <c r="K112" s="275">
        <f t="shared" si="4"/>
        <v>0</v>
      </c>
      <c r="L112" s="262"/>
      <c r="M112" s="263"/>
      <c r="N112" s="264"/>
      <c r="O112" s="264"/>
      <c r="P112" s="263"/>
      <c r="Q112" s="265"/>
      <c r="R112" s="266"/>
    </row>
    <row r="113" spans="1:18" hidden="1">
      <c r="A113" s="271"/>
      <c r="B113" s="272" t="e">
        <f t="shared" si="1"/>
        <v>#VALUE!</v>
      </c>
      <c r="C113" s="273">
        <f t="shared" si="2"/>
        <v>0</v>
      </c>
      <c r="D113" s="273">
        <f t="shared" si="2"/>
        <v>0</v>
      </c>
      <c r="E113" s="274">
        <f t="shared" si="2"/>
        <v>0</v>
      </c>
      <c r="F113" s="274">
        <f t="shared" si="2"/>
        <v>0</v>
      </c>
      <c r="G113" s="274">
        <f t="shared" si="2"/>
        <v>0</v>
      </c>
      <c r="H113" s="274">
        <f t="shared" si="2"/>
        <v>0</v>
      </c>
      <c r="I113" s="274">
        <f t="shared" si="2"/>
        <v>0</v>
      </c>
      <c r="J113" s="274">
        <f t="shared" si="3"/>
        <v>0</v>
      </c>
      <c r="K113" s="275">
        <f t="shared" si="4"/>
        <v>0</v>
      </c>
      <c r="L113" s="262"/>
      <c r="M113" s="263"/>
      <c r="N113" s="264"/>
      <c r="O113" s="264"/>
      <c r="P113" s="263"/>
      <c r="Q113" s="265"/>
      <c r="R113" s="266"/>
    </row>
    <row r="114" spans="1:18" hidden="1">
      <c r="A114" s="271"/>
      <c r="B114" s="272" t="e">
        <f t="shared" si="1"/>
        <v>#VALUE!</v>
      </c>
      <c r="C114" s="273">
        <f t="shared" si="2"/>
        <v>0</v>
      </c>
      <c r="D114" s="273">
        <f t="shared" si="2"/>
        <v>0</v>
      </c>
      <c r="E114" s="274">
        <f t="shared" si="2"/>
        <v>0</v>
      </c>
      <c r="F114" s="274">
        <f t="shared" si="2"/>
        <v>0</v>
      </c>
      <c r="G114" s="274">
        <f t="shared" si="2"/>
        <v>0</v>
      </c>
      <c r="H114" s="274">
        <f t="shared" si="2"/>
        <v>0</v>
      </c>
      <c r="I114" s="274">
        <f t="shared" si="2"/>
        <v>0</v>
      </c>
      <c r="J114" s="274">
        <f t="shared" si="3"/>
        <v>0</v>
      </c>
      <c r="K114" s="275">
        <f t="shared" si="4"/>
        <v>0</v>
      </c>
      <c r="L114" s="262"/>
      <c r="M114" s="263"/>
      <c r="N114" s="264"/>
      <c r="O114" s="264"/>
      <c r="P114" s="263"/>
      <c r="Q114" s="265"/>
      <c r="R114" s="266"/>
    </row>
    <row r="115" spans="1:18" hidden="1">
      <c r="A115" s="271"/>
      <c r="B115" s="272" t="e">
        <f t="shared" si="1"/>
        <v>#VALUE!</v>
      </c>
      <c r="C115" s="273">
        <f t="shared" si="2"/>
        <v>0</v>
      </c>
      <c r="D115" s="273">
        <f t="shared" si="2"/>
        <v>0</v>
      </c>
      <c r="E115" s="274">
        <f t="shared" si="2"/>
        <v>0</v>
      </c>
      <c r="F115" s="274">
        <f t="shared" si="2"/>
        <v>0</v>
      </c>
      <c r="G115" s="274">
        <f t="shared" si="2"/>
        <v>0</v>
      </c>
      <c r="H115" s="274">
        <f t="shared" si="2"/>
        <v>0</v>
      </c>
      <c r="I115" s="274">
        <f t="shared" si="2"/>
        <v>0</v>
      </c>
      <c r="J115" s="274">
        <f t="shared" si="3"/>
        <v>0</v>
      </c>
      <c r="K115" s="275">
        <f t="shared" si="4"/>
        <v>0</v>
      </c>
      <c r="L115" s="262"/>
      <c r="M115" s="263"/>
      <c r="N115" s="264"/>
      <c r="O115" s="264"/>
      <c r="P115" s="263"/>
      <c r="Q115" s="265"/>
      <c r="R115" s="266"/>
    </row>
    <row r="116" spans="1:18" hidden="1">
      <c r="A116" s="271"/>
      <c r="B116" s="272" t="e">
        <f t="shared" si="1"/>
        <v>#VALUE!</v>
      </c>
      <c r="C116" s="273">
        <f t="shared" si="2"/>
        <v>0</v>
      </c>
      <c r="D116" s="273">
        <f t="shared" si="2"/>
        <v>0</v>
      </c>
      <c r="E116" s="274">
        <f t="shared" si="2"/>
        <v>0</v>
      </c>
      <c r="F116" s="274">
        <f t="shared" si="2"/>
        <v>0</v>
      </c>
      <c r="G116" s="274">
        <f t="shared" si="2"/>
        <v>0</v>
      </c>
      <c r="H116" s="274">
        <f t="shared" si="2"/>
        <v>0</v>
      </c>
      <c r="I116" s="274">
        <f t="shared" si="2"/>
        <v>0</v>
      </c>
      <c r="J116" s="274">
        <f t="shared" si="3"/>
        <v>0</v>
      </c>
      <c r="K116" s="275">
        <f t="shared" si="4"/>
        <v>0</v>
      </c>
      <c r="L116" s="262"/>
      <c r="M116" s="263"/>
      <c r="N116" s="264"/>
      <c r="O116" s="264"/>
      <c r="P116" s="263"/>
      <c r="Q116" s="265"/>
      <c r="R116" s="266"/>
    </row>
    <row r="117" spans="1:18" hidden="1">
      <c r="A117" s="271"/>
      <c r="B117" s="272" t="e">
        <f t="shared" si="1"/>
        <v>#VALUE!</v>
      </c>
      <c r="C117" s="273">
        <f t="shared" si="2"/>
        <v>0</v>
      </c>
      <c r="D117" s="273">
        <f t="shared" si="2"/>
        <v>0</v>
      </c>
      <c r="E117" s="274">
        <f t="shared" si="2"/>
        <v>0</v>
      </c>
      <c r="F117" s="274">
        <f t="shared" si="2"/>
        <v>0</v>
      </c>
      <c r="G117" s="274">
        <f t="shared" si="2"/>
        <v>0</v>
      </c>
      <c r="H117" s="274">
        <f t="shared" si="2"/>
        <v>0</v>
      </c>
      <c r="I117" s="274">
        <f t="shared" si="2"/>
        <v>0</v>
      </c>
      <c r="J117" s="274">
        <f t="shared" si="3"/>
        <v>0</v>
      </c>
      <c r="K117" s="275">
        <f t="shared" si="4"/>
        <v>0</v>
      </c>
      <c r="L117" s="262"/>
      <c r="M117" s="263"/>
      <c r="N117" s="264"/>
      <c r="O117" s="264"/>
      <c r="P117" s="263"/>
      <c r="Q117" s="265"/>
      <c r="R117" s="266"/>
    </row>
    <row r="118" spans="1:18" hidden="1">
      <c r="A118" s="271"/>
      <c r="B118" s="272" t="e">
        <f t="shared" si="1"/>
        <v>#VALUE!</v>
      </c>
      <c r="C118" s="273">
        <f t="shared" si="2"/>
        <v>0</v>
      </c>
      <c r="D118" s="273">
        <f t="shared" si="2"/>
        <v>0</v>
      </c>
      <c r="E118" s="274">
        <f t="shared" si="2"/>
        <v>0</v>
      </c>
      <c r="F118" s="274">
        <f t="shared" si="2"/>
        <v>0</v>
      </c>
      <c r="G118" s="274">
        <f t="shared" si="2"/>
        <v>0</v>
      </c>
      <c r="H118" s="274">
        <f t="shared" si="2"/>
        <v>0</v>
      </c>
      <c r="I118" s="274">
        <f t="shared" si="2"/>
        <v>0</v>
      </c>
      <c r="J118" s="274">
        <f t="shared" si="3"/>
        <v>0</v>
      </c>
      <c r="K118" s="275">
        <f t="shared" si="4"/>
        <v>0</v>
      </c>
      <c r="L118" s="262"/>
      <c r="M118" s="263"/>
      <c r="N118" s="264"/>
      <c r="O118" s="264"/>
      <c r="P118" s="263"/>
      <c r="Q118" s="265"/>
      <c r="R118" s="266"/>
    </row>
    <row r="119" spans="1:18" hidden="1">
      <c r="A119" s="271"/>
      <c r="B119" s="272" t="e">
        <f t="shared" si="1"/>
        <v>#VALUE!</v>
      </c>
      <c r="C119" s="273">
        <f t="shared" si="2"/>
        <v>0</v>
      </c>
      <c r="D119" s="273">
        <f t="shared" si="2"/>
        <v>0</v>
      </c>
      <c r="E119" s="274">
        <f t="shared" si="2"/>
        <v>0</v>
      </c>
      <c r="F119" s="274">
        <f t="shared" si="2"/>
        <v>0</v>
      </c>
      <c r="G119" s="274">
        <f t="shared" si="2"/>
        <v>0</v>
      </c>
      <c r="H119" s="274">
        <f t="shared" si="2"/>
        <v>0</v>
      </c>
      <c r="I119" s="274">
        <f t="shared" si="2"/>
        <v>0</v>
      </c>
      <c r="J119" s="274">
        <f t="shared" si="3"/>
        <v>0</v>
      </c>
      <c r="K119" s="275">
        <f t="shared" si="4"/>
        <v>0</v>
      </c>
      <c r="L119" s="262"/>
      <c r="M119" s="263"/>
      <c r="N119" s="264"/>
      <c r="O119" s="264"/>
      <c r="P119" s="263"/>
      <c r="Q119" s="265"/>
      <c r="R119" s="266"/>
    </row>
    <row r="120" spans="1:18" hidden="1">
      <c r="A120" s="271"/>
      <c r="B120" s="272" t="e">
        <f t="shared" si="1"/>
        <v>#VALUE!</v>
      </c>
      <c r="C120" s="273">
        <f t="shared" si="2"/>
        <v>0</v>
      </c>
      <c r="D120" s="273">
        <f t="shared" si="2"/>
        <v>0</v>
      </c>
      <c r="E120" s="274">
        <f t="shared" si="2"/>
        <v>0</v>
      </c>
      <c r="F120" s="274">
        <f t="shared" si="2"/>
        <v>0</v>
      </c>
      <c r="G120" s="274">
        <f t="shared" si="2"/>
        <v>0</v>
      </c>
      <c r="H120" s="274">
        <f t="shared" si="2"/>
        <v>0</v>
      </c>
      <c r="I120" s="274">
        <f t="shared" si="2"/>
        <v>0</v>
      </c>
      <c r="J120" s="274">
        <f t="shared" si="3"/>
        <v>0</v>
      </c>
      <c r="K120" s="275">
        <f t="shared" si="4"/>
        <v>0</v>
      </c>
      <c r="L120" s="262"/>
      <c r="M120" s="263"/>
      <c r="N120" s="264"/>
      <c r="O120" s="264"/>
      <c r="P120" s="263"/>
      <c r="Q120" s="265"/>
      <c r="R120" s="266"/>
    </row>
    <row r="121" spans="1:18" hidden="1">
      <c r="A121" s="271"/>
      <c r="B121" s="272" t="e">
        <f t="shared" si="1"/>
        <v>#VALUE!</v>
      </c>
      <c r="C121" s="273">
        <f t="shared" si="2"/>
        <v>0</v>
      </c>
      <c r="D121" s="273">
        <f t="shared" si="2"/>
        <v>0</v>
      </c>
      <c r="E121" s="274">
        <f t="shared" si="2"/>
        <v>0</v>
      </c>
      <c r="F121" s="274">
        <f t="shared" si="2"/>
        <v>0</v>
      </c>
      <c r="G121" s="274">
        <f t="shared" si="2"/>
        <v>0</v>
      </c>
      <c r="H121" s="274">
        <f t="shared" si="2"/>
        <v>0</v>
      </c>
      <c r="I121" s="274">
        <f t="shared" si="2"/>
        <v>0</v>
      </c>
      <c r="J121" s="274">
        <f t="shared" si="3"/>
        <v>0</v>
      </c>
      <c r="K121" s="275">
        <f t="shared" si="4"/>
        <v>0</v>
      </c>
      <c r="L121" s="262"/>
      <c r="M121" s="263"/>
      <c r="N121" s="264"/>
      <c r="O121" s="264"/>
      <c r="P121" s="263"/>
      <c r="Q121" s="265"/>
      <c r="R121" s="266"/>
    </row>
    <row r="122" spans="1:18" hidden="1">
      <c r="A122" s="271"/>
      <c r="B122" s="272" t="e">
        <f t="shared" si="1"/>
        <v>#VALUE!</v>
      </c>
      <c r="C122" s="273">
        <f t="shared" si="2"/>
        <v>0</v>
      </c>
      <c r="D122" s="273">
        <f t="shared" si="2"/>
        <v>0</v>
      </c>
      <c r="E122" s="274">
        <f t="shared" si="2"/>
        <v>0</v>
      </c>
      <c r="F122" s="274">
        <f t="shared" si="2"/>
        <v>0</v>
      </c>
      <c r="G122" s="274">
        <f t="shared" si="2"/>
        <v>0</v>
      </c>
      <c r="H122" s="274">
        <f t="shared" si="2"/>
        <v>0</v>
      </c>
      <c r="I122" s="274">
        <f t="shared" si="2"/>
        <v>0</v>
      </c>
      <c r="J122" s="274">
        <f t="shared" si="3"/>
        <v>0</v>
      </c>
      <c r="K122" s="275">
        <f t="shared" si="4"/>
        <v>0</v>
      </c>
      <c r="L122" s="262"/>
      <c r="M122" s="263"/>
      <c r="N122" s="264"/>
      <c r="O122" s="264"/>
      <c r="P122" s="263"/>
      <c r="Q122" s="265"/>
      <c r="R122" s="266"/>
    </row>
    <row r="123" spans="1:18" hidden="1">
      <c r="A123" s="271"/>
      <c r="B123" s="272" t="e">
        <f t="shared" si="1"/>
        <v>#VALUE!</v>
      </c>
      <c r="C123" s="273">
        <f t="shared" si="2"/>
        <v>0</v>
      </c>
      <c r="D123" s="273">
        <f t="shared" si="2"/>
        <v>0</v>
      </c>
      <c r="E123" s="274">
        <f t="shared" si="2"/>
        <v>0</v>
      </c>
      <c r="F123" s="274">
        <f t="shared" si="2"/>
        <v>0</v>
      </c>
      <c r="G123" s="274">
        <f t="shared" si="2"/>
        <v>0</v>
      </c>
      <c r="H123" s="274">
        <f t="shared" si="2"/>
        <v>0</v>
      </c>
      <c r="I123" s="274">
        <f t="shared" si="2"/>
        <v>0</v>
      </c>
      <c r="J123" s="274">
        <f t="shared" si="3"/>
        <v>0</v>
      </c>
      <c r="K123" s="275">
        <f t="shared" si="4"/>
        <v>0</v>
      </c>
      <c r="L123" s="262"/>
      <c r="M123" s="263"/>
      <c r="N123" s="264"/>
      <c r="O123" s="264"/>
      <c r="P123" s="263"/>
      <c r="Q123" s="265"/>
      <c r="R123" s="266"/>
    </row>
    <row r="124" spans="1:18" hidden="1">
      <c r="A124" s="271"/>
      <c r="B124" s="272" t="e">
        <f t="shared" si="1"/>
        <v>#VALUE!</v>
      </c>
      <c r="C124" s="273">
        <f t="shared" si="2"/>
        <v>0</v>
      </c>
      <c r="D124" s="273">
        <f t="shared" si="2"/>
        <v>0</v>
      </c>
      <c r="E124" s="274">
        <f t="shared" si="2"/>
        <v>0</v>
      </c>
      <c r="F124" s="274">
        <f t="shared" si="2"/>
        <v>0</v>
      </c>
      <c r="G124" s="274">
        <f t="shared" si="2"/>
        <v>0</v>
      </c>
      <c r="H124" s="274">
        <f t="shared" si="2"/>
        <v>0</v>
      </c>
      <c r="I124" s="274">
        <f t="shared" si="2"/>
        <v>0</v>
      </c>
      <c r="J124" s="274">
        <f t="shared" si="3"/>
        <v>0</v>
      </c>
      <c r="K124" s="275">
        <f t="shared" si="4"/>
        <v>0</v>
      </c>
      <c r="L124" s="262"/>
      <c r="M124" s="263"/>
      <c r="N124" s="264"/>
      <c r="O124" s="264"/>
      <c r="P124" s="263"/>
      <c r="Q124" s="265"/>
      <c r="R124" s="266"/>
    </row>
    <row r="125" spans="1:18" hidden="1">
      <c r="A125" s="271"/>
      <c r="B125" s="272" t="e">
        <f t="shared" si="1"/>
        <v>#VALUE!</v>
      </c>
      <c r="C125" s="273">
        <f t="shared" si="2"/>
        <v>0</v>
      </c>
      <c r="D125" s="273">
        <f t="shared" si="2"/>
        <v>0</v>
      </c>
      <c r="E125" s="274">
        <f t="shared" si="2"/>
        <v>0</v>
      </c>
      <c r="F125" s="274">
        <f t="shared" si="2"/>
        <v>0</v>
      </c>
      <c r="G125" s="274">
        <f t="shared" si="2"/>
        <v>0</v>
      </c>
      <c r="H125" s="274">
        <f t="shared" si="2"/>
        <v>0</v>
      </c>
      <c r="I125" s="274">
        <f t="shared" si="2"/>
        <v>0</v>
      </c>
      <c r="J125" s="274">
        <f t="shared" si="3"/>
        <v>0</v>
      </c>
      <c r="K125" s="275">
        <f t="shared" si="4"/>
        <v>0</v>
      </c>
      <c r="L125" s="262"/>
      <c r="M125" s="263"/>
      <c r="N125" s="264"/>
      <c r="O125" s="264"/>
      <c r="P125" s="263"/>
      <c r="Q125" s="265"/>
      <c r="R125" s="266"/>
    </row>
    <row r="126" spans="1:18" ht="7.5" hidden="1" customHeight="1">
      <c r="A126" s="271"/>
      <c r="B126" s="272" t="e">
        <f t="shared" si="1"/>
        <v>#VALUE!</v>
      </c>
      <c r="C126" s="273">
        <f t="shared" si="2"/>
        <v>0</v>
      </c>
      <c r="D126" s="273">
        <f t="shared" si="2"/>
        <v>0</v>
      </c>
      <c r="E126" s="274">
        <f t="shared" si="2"/>
        <v>0</v>
      </c>
      <c r="F126" s="274">
        <f t="shared" si="2"/>
        <v>0</v>
      </c>
      <c r="G126" s="274">
        <f t="shared" si="2"/>
        <v>0</v>
      </c>
      <c r="H126" s="274">
        <f t="shared" si="2"/>
        <v>0</v>
      </c>
      <c r="I126" s="274">
        <f t="shared" si="2"/>
        <v>0</v>
      </c>
      <c r="J126" s="274">
        <f t="shared" si="3"/>
        <v>0</v>
      </c>
      <c r="K126" s="275">
        <f t="shared" si="4"/>
        <v>0</v>
      </c>
      <c r="L126" s="262"/>
      <c r="M126" s="263"/>
      <c r="N126" s="264"/>
      <c r="O126" s="264"/>
      <c r="P126" s="263"/>
      <c r="Q126" s="265"/>
      <c r="R126" s="266"/>
    </row>
    <row r="127" spans="1:18" hidden="1">
      <c r="A127" s="271"/>
      <c r="B127" s="272" t="e">
        <f t="shared" si="1"/>
        <v>#VALUE!</v>
      </c>
      <c r="C127" s="273">
        <f t="shared" si="2"/>
        <v>0</v>
      </c>
      <c r="D127" s="273">
        <f t="shared" si="2"/>
        <v>0</v>
      </c>
      <c r="E127" s="274">
        <f t="shared" si="2"/>
        <v>0</v>
      </c>
      <c r="F127" s="274">
        <f t="shared" si="2"/>
        <v>0</v>
      </c>
      <c r="G127" s="274">
        <f t="shared" si="2"/>
        <v>0</v>
      </c>
      <c r="H127" s="274">
        <f t="shared" si="2"/>
        <v>0</v>
      </c>
      <c r="I127" s="274">
        <f t="shared" si="2"/>
        <v>0</v>
      </c>
      <c r="J127" s="274">
        <f t="shared" si="3"/>
        <v>0</v>
      </c>
      <c r="K127" s="275">
        <f t="shared" si="4"/>
        <v>0</v>
      </c>
      <c r="L127" s="262"/>
      <c r="M127" s="263"/>
      <c r="N127" s="264"/>
      <c r="O127" s="264"/>
      <c r="P127" s="263"/>
      <c r="Q127" s="265"/>
      <c r="R127" s="266"/>
    </row>
    <row r="128" spans="1:18" hidden="1">
      <c r="A128" s="271"/>
      <c r="B128" s="272" t="e">
        <f t="shared" si="1"/>
        <v>#VALUE!</v>
      </c>
      <c r="C128" s="273">
        <f t="shared" si="2"/>
        <v>0</v>
      </c>
      <c r="D128" s="273">
        <f t="shared" si="2"/>
        <v>0</v>
      </c>
      <c r="E128" s="274">
        <f t="shared" si="2"/>
        <v>0</v>
      </c>
      <c r="F128" s="274">
        <f t="shared" si="2"/>
        <v>0</v>
      </c>
      <c r="G128" s="274">
        <f t="shared" si="2"/>
        <v>0</v>
      </c>
      <c r="H128" s="274">
        <f t="shared" si="2"/>
        <v>0</v>
      </c>
      <c r="I128" s="274">
        <f t="shared" si="2"/>
        <v>0</v>
      </c>
      <c r="J128" s="274">
        <f t="shared" si="3"/>
        <v>0</v>
      </c>
      <c r="K128" s="275">
        <f t="shared" si="4"/>
        <v>0</v>
      </c>
      <c r="L128" s="262"/>
      <c r="M128" s="263"/>
      <c r="N128" s="264"/>
      <c r="O128" s="264"/>
      <c r="P128" s="263"/>
      <c r="Q128" s="265"/>
      <c r="R128" s="266"/>
    </row>
    <row r="129" spans="1:18" hidden="1">
      <c r="A129" s="271"/>
      <c r="B129" s="272" t="e">
        <f t="shared" si="1"/>
        <v>#VALUE!</v>
      </c>
      <c r="C129" s="273">
        <f t="shared" si="2"/>
        <v>0</v>
      </c>
      <c r="D129" s="273">
        <f t="shared" si="2"/>
        <v>0</v>
      </c>
      <c r="E129" s="274">
        <f t="shared" si="2"/>
        <v>0</v>
      </c>
      <c r="F129" s="274">
        <f t="shared" si="2"/>
        <v>0</v>
      </c>
      <c r="G129" s="274">
        <f t="shared" si="2"/>
        <v>0</v>
      </c>
      <c r="H129" s="274">
        <f t="shared" si="2"/>
        <v>0</v>
      </c>
      <c r="I129" s="274">
        <f t="shared" si="2"/>
        <v>0</v>
      </c>
      <c r="J129" s="274">
        <f t="shared" si="3"/>
        <v>0</v>
      </c>
      <c r="K129" s="275">
        <f t="shared" si="4"/>
        <v>0</v>
      </c>
      <c r="L129" s="262"/>
      <c r="M129" s="263"/>
      <c r="N129" s="264"/>
      <c r="O129" s="264"/>
      <c r="P129" s="263"/>
      <c r="Q129" s="265"/>
      <c r="R129" s="266"/>
    </row>
    <row r="130" spans="1:18" hidden="1">
      <c r="A130" s="271"/>
      <c r="B130" s="272" t="e">
        <f t="shared" si="1"/>
        <v>#VALUE!</v>
      </c>
      <c r="C130" s="273">
        <f t="shared" si="2"/>
        <v>0</v>
      </c>
      <c r="D130" s="273">
        <f t="shared" si="2"/>
        <v>0</v>
      </c>
      <c r="E130" s="274">
        <f t="shared" si="2"/>
        <v>0</v>
      </c>
      <c r="F130" s="274">
        <f t="shared" si="2"/>
        <v>0</v>
      </c>
      <c r="G130" s="274">
        <f t="shared" si="2"/>
        <v>0</v>
      </c>
      <c r="H130" s="274">
        <f t="shared" si="2"/>
        <v>0</v>
      </c>
      <c r="I130" s="274">
        <f t="shared" si="2"/>
        <v>0</v>
      </c>
      <c r="J130" s="274">
        <f t="shared" si="3"/>
        <v>0</v>
      </c>
      <c r="K130" s="275">
        <f t="shared" si="4"/>
        <v>0</v>
      </c>
      <c r="L130" s="262"/>
      <c r="M130" s="263"/>
      <c r="N130" s="264"/>
      <c r="O130" s="264"/>
      <c r="P130" s="263"/>
      <c r="Q130" s="265"/>
      <c r="R130" s="266"/>
    </row>
    <row r="131" spans="1:18" hidden="1">
      <c r="A131" s="271"/>
      <c r="B131" s="272" t="e">
        <f t="shared" si="1"/>
        <v>#VALUE!</v>
      </c>
      <c r="C131" s="273">
        <f t="shared" si="2"/>
        <v>0</v>
      </c>
      <c r="D131" s="273">
        <f t="shared" si="2"/>
        <v>0</v>
      </c>
      <c r="E131" s="274">
        <f t="shared" si="2"/>
        <v>0</v>
      </c>
      <c r="F131" s="274">
        <f t="shared" si="2"/>
        <v>0</v>
      </c>
      <c r="G131" s="274">
        <f t="shared" si="2"/>
        <v>0</v>
      </c>
      <c r="H131" s="274">
        <f t="shared" si="2"/>
        <v>0</v>
      </c>
      <c r="I131" s="274">
        <f t="shared" si="2"/>
        <v>0</v>
      </c>
      <c r="J131" s="274">
        <f t="shared" si="3"/>
        <v>0</v>
      </c>
      <c r="K131" s="275">
        <f t="shared" si="4"/>
        <v>0</v>
      </c>
      <c r="L131" s="262"/>
      <c r="M131" s="263"/>
      <c r="N131" s="264"/>
      <c r="O131" s="264"/>
      <c r="P131" s="263"/>
      <c r="Q131" s="265"/>
      <c r="R131" s="266"/>
    </row>
    <row r="132" spans="1:18" hidden="1">
      <c r="A132" s="271"/>
      <c r="B132" s="272" t="e">
        <f>RIGHT(B25,LEN(B25)-FIND(" ",B25))&amp;" ("&amp;E25&amp;") "&amp;LEFT(B25,FIND(" ",B25)-1)</f>
        <v>#VALUE!</v>
      </c>
      <c r="C132" s="273">
        <f t="shared" si="2"/>
        <v>0</v>
      </c>
      <c r="D132" s="273">
        <f t="shared" si="2"/>
        <v>0</v>
      </c>
      <c r="E132" s="274">
        <f t="shared" si="2"/>
        <v>0</v>
      </c>
      <c r="F132" s="274">
        <f t="shared" si="2"/>
        <v>0</v>
      </c>
      <c r="G132" s="274">
        <f t="shared" si="2"/>
        <v>0</v>
      </c>
      <c r="H132" s="274">
        <f t="shared" si="2"/>
        <v>0</v>
      </c>
      <c r="I132" s="274">
        <f t="shared" si="2"/>
        <v>0</v>
      </c>
      <c r="J132" s="274">
        <f t="shared" si="3"/>
        <v>0</v>
      </c>
      <c r="K132" s="275">
        <f t="shared" si="4"/>
        <v>0</v>
      </c>
      <c r="L132" s="262"/>
      <c r="M132" s="263"/>
      <c r="N132" s="264"/>
      <c r="O132" s="264"/>
      <c r="P132" s="263"/>
      <c r="Q132" s="265"/>
      <c r="R132" s="266"/>
    </row>
    <row r="133" spans="1:18" hidden="1">
      <c r="A133" s="271"/>
      <c r="B133" s="272" t="e">
        <f t="shared" si="1"/>
        <v>#VALUE!</v>
      </c>
      <c r="C133" s="273">
        <f t="shared" si="2"/>
        <v>0</v>
      </c>
      <c r="D133" s="273">
        <f t="shared" si="2"/>
        <v>0</v>
      </c>
      <c r="E133" s="274">
        <f t="shared" si="2"/>
        <v>0</v>
      </c>
      <c r="F133" s="274">
        <f t="shared" si="2"/>
        <v>0</v>
      </c>
      <c r="G133" s="274">
        <f t="shared" si="2"/>
        <v>0</v>
      </c>
      <c r="H133" s="274">
        <f t="shared" si="2"/>
        <v>0</v>
      </c>
      <c r="I133" s="274">
        <f t="shared" si="2"/>
        <v>0</v>
      </c>
      <c r="J133" s="274">
        <f t="shared" si="3"/>
        <v>0</v>
      </c>
      <c r="K133" s="275">
        <f t="shared" si="4"/>
        <v>0</v>
      </c>
      <c r="L133" s="262"/>
      <c r="M133" s="263"/>
      <c r="N133" s="264"/>
      <c r="O133" s="264"/>
      <c r="P133" s="263"/>
      <c r="Q133" s="265"/>
      <c r="R133" s="266"/>
    </row>
    <row r="134" spans="1:18" hidden="1">
      <c r="A134" s="271"/>
      <c r="B134" s="272" t="e">
        <f t="shared" si="1"/>
        <v>#VALUE!</v>
      </c>
      <c r="C134" s="273">
        <f t="shared" si="2"/>
        <v>0</v>
      </c>
      <c r="D134" s="273">
        <f t="shared" si="2"/>
        <v>0</v>
      </c>
      <c r="E134" s="274">
        <f t="shared" si="2"/>
        <v>0</v>
      </c>
      <c r="F134" s="274">
        <f t="shared" si="2"/>
        <v>0</v>
      </c>
      <c r="G134" s="274">
        <f t="shared" si="2"/>
        <v>0</v>
      </c>
      <c r="H134" s="274">
        <f t="shared" si="2"/>
        <v>0</v>
      </c>
      <c r="I134" s="274">
        <f t="shared" si="2"/>
        <v>0</v>
      </c>
      <c r="J134" s="274">
        <f t="shared" si="3"/>
        <v>0</v>
      </c>
      <c r="K134" s="275">
        <f t="shared" si="4"/>
        <v>0</v>
      </c>
      <c r="L134" s="262"/>
      <c r="M134" s="264"/>
      <c r="N134" s="264"/>
      <c r="O134" s="264"/>
      <c r="P134" s="264"/>
      <c r="Q134" s="265"/>
      <c r="R134" s="266"/>
    </row>
    <row r="135" spans="1:18" hidden="1">
      <c r="A135" s="271"/>
      <c r="B135" s="272" t="e">
        <f t="shared" si="1"/>
        <v>#VALUE!</v>
      </c>
      <c r="C135" s="273">
        <f t="shared" si="2"/>
        <v>0</v>
      </c>
      <c r="D135" s="273">
        <f t="shared" si="2"/>
        <v>0</v>
      </c>
      <c r="E135" s="274">
        <f t="shared" si="2"/>
        <v>0</v>
      </c>
      <c r="F135" s="274">
        <f t="shared" si="2"/>
        <v>0</v>
      </c>
      <c r="G135" s="274">
        <f t="shared" si="2"/>
        <v>0</v>
      </c>
      <c r="H135" s="274">
        <f t="shared" si="2"/>
        <v>0</v>
      </c>
      <c r="I135" s="274">
        <f t="shared" si="2"/>
        <v>0</v>
      </c>
      <c r="J135" s="274">
        <f t="shared" si="3"/>
        <v>0</v>
      </c>
      <c r="K135" s="275">
        <f t="shared" si="4"/>
        <v>0</v>
      </c>
      <c r="L135" s="262"/>
      <c r="M135" s="264"/>
      <c r="N135" s="264"/>
      <c r="O135" s="264"/>
      <c r="P135" s="264"/>
      <c r="Q135" s="265"/>
      <c r="R135" s="266"/>
    </row>
    <row r="136" spans="1:18" hidden="1">
      <c r="A136" s="271"/>
      <c r="B136" s="272" t="e">
        <f t="shared" si="1"/>
        <v>#VALUE!</v>
      </c>
      <c r="C136" s="273">
        <f t="shared" si="2"/>
        <v>0</v>
      </c>
      <c r="D136" s="273">
        <f t="shared" si="2"/>
        <v>0</v>
      </c>
      <c r="E136" s="274">
        <f t="shared" si="2"/>
        <v>0</v>
      </c>
      <c r="F136" s="274">
        <f t="shared" si="2"/>
        <v>0</v>
      </c>
      <c r="G136" s="274">
        <f t="shared" si="2"/>
        <v>0</v>
      </c>
      <c r="H136" s="274">
        <f t="shared" si="2"/>
        <v>0</v>
      </c>
      <c r="I136" s="274">
        <f t="shared" si="2"/>
        <v>0</v>
      </c>
      <c r="J136" s="274">
        <f t="shared" si="3"/>
        <v>0</v>
      </c>
      <c r="K136" s="275">
        <f t="shared" si="4"/>
        <v>0</v>
      </c>
      <c r="L136" s="262"/>
      <c r="M136" s="264"/>
      <c r="N136" s="264"/>
      <c r="O136" s="264"/>
      <c r="P136" s="264"/>
      <c r="Q136" s="265"/>
      <c r="R136" s="266"/>
    </row>
    <row r="137" spans="1:18" hidden="1">
      <c r="A137" s="271"/>
      <c r="B137" s="272" t="e">
        <f t="shared" si="1"/>
        <v>#VALUE!</v>
      </c>
      <c r="C137" s="273">
        <f t="shared" si="2"/>
        <v>0</v>
      </c>
      <c r="D137" s="273">
        <f t="shared" si="2"/>
        <v>0</v>
      </c>
      <c r="E137" s="274">
        <f t="shared" si="2"/>
        <v>0</v>
      </c>
      <c r="F137" s="274">
        <f t="shared" si="2"/>
        <v>0</v>
      </c>
      <c r="G137" s="274">
        <f t="shared" si="2"/>
        <v>0</v>
      </c>
      <c r="H137" s="274">
        <f t="shared" si="2"/>
        <v>0</v>
      </c>
      <c r="I137" s="274">
        <f t="shared" si="2"/>
        <v>0</v>
      </c>
      <c r="J137" s="274">
        <f t="shared" si="3"/>
        <v>0</v>
      </c>
      <c r="K137" s="275">
        <f t="shared" si="4"/>
        <v>0</v>
      </c>
      <c r="L137" s="262"/>
      <c r="M137" s="264"/>
      <c r="N137" s="264"/>
      <c r="O137" s="264"/>
      <c r="P137" s="264"/>
      <c r="Q137" s="265"/>
      <c r="R137" s="266"/>
    </row>
    <row r="138" spans="1:18" hidden="1">
      <c r="A138" s="271"/>
      <c r="B138" s="272" t="e">
        <f t="shared" si="1"/>
        <v>#VALUE!</v>
      </c>
      <c r="C138" s="273">
        <f t="shared" si="2"/>
        <v>0</v>
      </c>
      <c r="D138" s="273">
        <f t="shared" si="2"/>
        <v>0</v>
      </c>
      <c r="E138" s="274">
        <f t="shared" si="2"/>
        <v>0</v>
      </c>
      <c r="F138" s="274">
        <f t="shared" si="2"/>
        <v>0</v>
      </c>
      <c r="G138" s="274">
        <f t="shared" si="2"/>
        <v>0</v>
      </c>
      <c r="H138" s="274">
        <f t="shared" si="2"/>
        <v>0</v>
      </c>
      <c r="I138" s="274">
        <f t="shared" si="2"/>
        <v>0</v>
      </c>
      <c r="J138" s="274">
        <f t="shared" si="3"/>
        <v>0</v>
      </c>
      <c r="K138" s="275">
        <f t="shared" si="4"/>
        <v>0</v>
      </c>
      <c r="L138" s="262"/>
      <c r="M138" s="264"/>
      <c r="N138" s="264"/>
      <c r="O138" s="264"/>
      <c r="P138" s="264"/>
      <c r="Q138" s="265"/>
      <c r="R138" s="266"/>
    </row>
    <row r="139" spans="1:18" hidden="1">
      <c r="A139" s="271"/>
      <c r="B139" s="271"/>
      <c r="C139" s="276"/>
      <c r="D139" s="276"/>
      <c r="E139" s="277"/>
      <c r="F139" s="277"/>
      <c r="G139" s="277"/>
      <c r="H139" s="277"/>
      <c r="I139" s="277"/>
      <c r="J139" s="277"/>
      <c r="K139" s="278"/>
      <c r="L139" s="1"/>
      <c r="M139" s="1"/>
      <c r="N139" s="1"/>
      <c r="O139" s="1"/>
      <c r="P139" s="1"/>
      <c r="Q139" s="1"/>
      <c r="R139" s="1"/>
    </row>
    <row r="140" spans="1:18" hidden="1">
      <c r="A140" s="271"/>
      <c r="B140" s="272" t="e">
        <f t="shared" ref="B140:B169" si="5">RIGHT(B33,LEN(B33)-FIND(" ",B33))&amp;" ("&amp;E33&amp;") "&amp;LEFT(B33,FIND(" ",B33)-1)</f>
        <v>#VALUE!</v>
      </c>
      <c r="C140" s="273">
        <f t="shared" ref="C140:I140" si="6">C33</f>
        <v>0</v>
      </c>
      <c r="D140" s="273">
        <f t="shared" si="6"/>
        <v>0</v>
      </c>
      <c r="E140" s="274">
        <f t="shared" si="6"/>
        <v>0</v>
      </c>
      <c r="F140" s="274">
        <f t="shared" si="6"/>
        <v>0</v>
      </c>
      <c r="G140" s="274">
        <f t="shared" si="6"/>
        <v>0</v>
      </c>
      <c r="H140" s="274">
        <f t="shared" si="6"/>
        <v>0</v>
      </c>
      <c r="I140" s="274">
        <f t="shared" si="6"/>
        <v>0</v>
      </c>
      <c r="J140" s="274">
        <f t="shared" si="3"/>
        <v>0</v>
      </c>
      <c r="K140" s="275">
        <f t="shared" si="4"/>
        <v>0</v>
      </c>
    </row>
    <row r="141" spans="1:18" hidden="1">
      <c r="A141" s="271"/>
      <c r="B141" s="272" t="e">
        <f t="shared" si="5"/>
        <v>#VALUE!</v>
      </c>
      <c r="C141" s="273">
        <f t="shared" ref="C141:I141" si="7">C34</f>
        <v>0</v>
      </c>
      <c r="D141" s="273">
        <f t="shared" si="7"/>
        <v>0</v>
      </c>
      <c r="E141" s="274">
        <f t="shared" si="7"/>
        <v>0</v>
      </c>
      <c r="F141" s="274">
        <f t="shared" si="7"/>
        <v>0</v>
      </c>
      <c r="G141" s="274">
        <f t="shared" si="7"/>
        <v>0</v>
      </c>
      <c r="H141" s="274">
        <f t="shared" si="7"/>
        <v>0</v>
      </c>
      <c r="I141" s="274">
        <f t="shared" si="7"/>
        <v>0</v>
      </c>
      <c r="J141" s="274">
        <f t="shared" si="3"/>
        <v>0</v>
      </c>
      <c r="K141" s="275">
        <f t="shared" si="4"/>
        <v>0</v>
      </c>
    </row>
    <row r="142" spans="1:18" hidden="1">
      <c r="A142" s="271"/>
      <c r="B142" s="272" t="e">
        <f t="shared" si="5"/>
        <v>#VALUE!</v>
      </c>
      <c r="C142" s="273">
        <f t="shared" ref="C142:I142" si="8">C35</f>
        <v>0</v>
      </c>
      <c r="D142" s="273">
        <f t="shared" si="8"/>
        <v>0</v>
      </c>
      <c r="E142" s="274">
        <f t="shared" si="8"/>
        <v>0</v>
      </c>
      <c r="F142" s="274">
        <f t="shared" si="8"/>
        <v>0</v>
      </c>
      <c r="G142" s="274">
        <f t="shared" si="8"/>
        <v>0</v>
      </c>
      <c r="H142" s="274">
        <f t="shared" si="8"/>
        <v>0</v>
      </c>
      <c r="I142" s="274">
        <f t="shared" si="8"/>
        <v>0</v>
      </c>
      <c r="J142" s="274">
        <f t="shared" si="3"/>
        <v>0</v>
      </c>
      <c r="K142" s="275">
        <f t="shared" si="4"/>
        <v>0</v>
      </c>
    </row>
    <row r="143" spans="1:18" hidden="1">
      <c r="A143" s="271"/>
      <c r="B143" s="272" t="e">
        <f t="shared" si="5"/>
        <v>#VALUE!</v>
      </c>
      <c r="C143" s="273">
        <f t="shared" ref="C143:I143" si="9">C36</f>
        <v>0</v>
      </c>
      <c r="D143" s="273">
        <f t="shared" si="9"/>
        <v>0</v>
      </c>
      <c r="E143" s="274">
        <f t="shared" si="9"/>
        <v>0</v>
      </c>
      <c r="F143" s="274">
        <f t="shared" si="9"/>
        <v>0</v>
      </c>
      <c r="G143" s="274">
        <f t="shared" si="9"/>
        <v>0</v>
      </c>
      <c r="H143" s="274">
        <f t="shared" si="9"/>
        <v>0</v>
      </c>
      <c r="I143" s="274">
        <f t="shared" si="9"/>
        <v>0</v>
      </c>
      <c r="J143" s="274">
        <f t="shared" si="3"/>
        <v>0</v>
      </c>
      <c r="K143" s="275">
        <f t="shared" si="4"/>
        <v>0</v>
      </c>
    </row>
    <row r="144" spans="1:18" hidden="1">
      <c r="A144" s="271"/>
      <c r="B144" s="272" t="e">
        <f t="shared" si="5"/>
        <v>#VALUE!</v>
      </c>
      <c r="C144" s="273">
        <f t="shared" ref="C144:I144" si="10">C37</f>
        <v>0</v>
      </c>
      <c r="D144" s="273">
        <f t="shared" si="10"/>
        <v>0</v>
      </c>
      <c r="E144" s="274">
        <f t="shared" si="10"/>
        <v>0</v>
      </c>
      <c r="F144" s="274">
        <f t="shared" si="10"/>
        <v>0</v>
      </c>
      <c r="G144" s="274">
        <f t="shared" si="10"/>
        <v>0</v>
      </c>
      <c r="H144" s="274">
        <f t="shared" si="10"/>
        <v>0</v>
      </c>
      <c r="I144" s="274">
        <f t="shared" si="10"/>
        <v>0</v>
      </c>
      <c r="J144" s="274">
        <f t="shared" si="3"/>
        <v>0</v>
      </c>
      <c r="K144" s="275">
        <f t="shared" si="4"/>
        <v>0</v>
      </c>
    </row>
    <row r="145" spans="1:11" hidden="1">
      <c r="A145" s="271"/>
      <c r="B145" s="272" t="e">
        <f t="shared" si="5"/>
        <v>#VALUE!</v>
      </c>
      <c r="C145" s="273">
        <f t="shared" ref="C145:I145" si="11">C38</f>
        <v>0</v>
      </c>
      <c r="D145" s="273">
        <f t="shared" si="11"/>
        <v>0</v>
      </c>
      <c r="E145" s="274">
        <f t="shared" si="11"/>
        <v>0</v>
      </c>
      <c r="F145" s="274">
        <f t="shared" si="11"/>
        <v>0</v>
      </c>
      <c r="G145" s="274">
        <f t="shared" si="11"/>
        <v>0</v>
      </c>
      <c r="H145" s="274">
        <f t="shared" si="11"/>
        <v>0</v>
      </c>
      <c r="I145" s="274">
        <f t="shared" si="11"/>
        <v>0</v>
      </c>
      <c r="J145" s="274">
        <f t="shared" si="3"/>
        <v>0</v>
      </c>
      <c r="K145" s="275">
        <f t="shared" si="4"/>
        <v>0</v>
      </c>
    </row>
    <row r="146" spans="1:11" ht="12" hidden="1" customHeight="1">
      <c r="A146" s="271"/>
      <c r="B146" s="272" t="e">
        <f t="shared" si="5"/>
        <v>#VALUE!</v>
      </c>
      <c r="C146" s="273">
        <f t="shared" ref="C146:I146" si="12">C39</f>
        <v>0</v>
      </c>
      <c r="D146" s="273">
        <f t="shared" si="12"/>
        <v>0</v>
      </c>
      <c r="E146" s="274">
        <f t="shared" si="12"/>
        <v>0</v>
      </c>
      <c r="F146" s="274">
        <f t="shared" si="12"/>
        <v>0</v>
      </c>
      <c r="G146" s="274">
        <f t="shared" si="12"/>
        <v>0</v>
      </c>
      <c r="H146" s="274">
        <f t="shared" si="12"/>
        <v>0</v>
      </c>
      <c r="I146" s="274">
        <f t="shared" si="12"/>
        <v>0</v>
      </c>
      <c r="J146" s="274">
        <f t="shared" si="3"/>
        <v>0</v>
      </c>
      <c r="K146" s="275">
        <f t="shared" si="4"/>
        <v>0</v>
      </c>
    </row>
    <row r="147" spans="1:11" hidden="1">
      <c r="A147" s="271"/>
      <c r="B147" s="272" t="e">
        <f t="shared" si="5"/>
        <v>#VALUE!</v>
      </c>
      <c r="C147" s="273">
        <f t="shared" ref="C147:I147" si="13">C40</f>
        <v>0</v>
      </c>
      <c r="D147" s="273">
        <f t="shared" si="13"/>
        <v>0</v>
      </c>
      <c r="E147" s="274">
        <f t="shared" si="13"/>
        <v>0</v>
      </c>
      <c r="F147" s="274">
        <f t="shared" si="13"/>
        <v>0</v>
      </c>
      <c r="G147" s="274">
        <f t="shared" si="13"/>
        <v>0</v>
      </c>
      <c r="H147" s="274">
        <f t="shared" si="13"/>
        <v>0</v>
      </c>
      <c r="I147" s="274">
        <f t="shared" si="13"/>
        <v>0</v>
      </c>
      <c r="J147" s="274">
        <f t="shared" si="3"/>
        <v>0</v>
      </c>
      <c r="K147" s="275">
        <f t="shared" si="4"/>
        <v>0</v>
      </c>
    </row>
    <row r="148" spans="1:11" hidden="1">
      <c r="A148" s="271"/>
      <c r="B148" s="272" t="e">
        <f t="shared" si="5"/>
        <v>#VALUE!</v>
      </c>
      <c r="C148" s="273">
        <f t="shared" ref="C148:I148" si="14">C41</f>
        <v>0</v>
      </c>
      <c r="D148" s="273">
        <f t="shared" si="14"/>
        <v>0</v>
      </c>
      <c r="E148" s="274">
        <f t="shared" si="14"/>
        <v>0</v>
      </c>
      <c r="F148" s="274">
        <f t="shared" si="14"/>
        <v>0</v>
      </c>
      <c r="G148" s="274">
        <f t="shared" si="14"/>
        <v>0</v>
      </c>
      <c r="H148" s="274">
        <f t="shared" si="14"/>
        <v>0</v>
      </c>
      <c r="I148" s="274">
        <f t="shared" si="14"/>
        <v>0</v>
      </c>
      <c r="J148" s="274">
        <f t="shared" si="3"/>
        <v>0</v>
      </c>
      <c r="K148" s="275">
        <f t="shared" si="4"/>
        <v>0</v>
      </c>
    </row>
    <row r="149" spans="1:11" hidden="1">
      <c r="A149" s="271"/>
      <c r="B149" s="272" t="e">
        <f t="shared" si="5"/>
        <v>#VALUE!</v>
      </c>
      <c r="C149" s="273">
        <f t="shared" ref="C149:I149" si="15">C42</f>
        <v>0</v>
      </c>
      <c r="D149" s="273">
        <f t="shared" si="15"/>
        <v>0</v>
      </c>
      <c r="E149" s="274">
        <f t="shared" si="15"/>
        <v>0</v>
      </c>
      <c r="F149" s="274">
        <f t="shared" si="15"/>
        <v>0</v>
      </c>
      <c r="G149" s="274">
        <f t="shared" si="15"/>
        <v>0</v>
      </c>
      <c r="H149" s="274">
        <f t="shared" si="15"/>
        <v>0</v>
      </c>
      <c r="I149" s="274">
        <f t="shared" si="15"/>
        <v>0</v>
      </c>
      <c r="J149" s="274">
        <f t="shared" si="3"/>
        <v>0</v>
      </c>
      <c r="K149" s="275">
        <f t="shared" si="4"/>
        <v>0</v>
      </c>
    </row>
    <row r="150" spans="1:11" hidden="1">
      <c r="A150" s="271"/>
      <c r="B150" s="272" t="e">
        <f t="shared" si="5"/>
        <v>#VALUE!</v>
      </c>
      <c r="C150" s="273">
        <f t="shared" ref="C150:I150" si="16">C43</f>
        <v>0</v>
      </c>
      <c r="D150" s="273">
        <f t="shared" si="16"/>
        <v>0</v>
      </c>
      <c r="E150" s="274">
        <f t="shared" si="16"/>
        <v>0</v>
      </c>
      <c r="F150" s="274">
        <f t="shared" si="16"/>
        <v>0</v>
      </c>
      <c r="G150" s="274">
        <f t="shared" si="16"/>
        <v>0</v>
      </c>
      <c r="H150" s="274">
        <f t="shared" si="16"/>
        <v>0</v>
      </c>
      <c r="I150" s="274">
        <f t="shared" si="16"/>
        <v>0</v>
      </c>
      <c r="J150" s="274">
        <f t="shared" si="3"/>
        <v>0</v>
      </c>
      <c r="K150" s="275">
        <f t="shared" si="4"/>
        <v>0</v>
      </c>
    </row>
    <row r="151" spans="1:11" hidden="1">
      <c r="A151" s="271"/>
      <c r="B151" s="272" t="e">
        <f t="shared" si="5"/>
        <v>#VALUE!</v>
      </c>
      <c r="C151" s="273">
        <f t="shared" ref="C151:I151" si="17">C44</f>
        <v>0</v>
      </c>
      <c r="D151" s="273">
        <f t="shared" si="17"/>
        <v>0</v>
      </c>
      <c r="E151" s="274">
        <f t="shared" si="17"/>
        <v>0</v>
      </c>
      <c r="F151" s="274">
        <f t="shared" si="17"/>
        <v>0</v>
      </c>
      <c r="G151" s="274">
        <f t="shared" si="17"/>
        <v>0</v>
      </c>
      <c r="H151" s="274">
        <f t="shared" si="17"/>
        <v>0</v>
      </c>
      <c r="I151" s="274">
        <f t="shared" si="17"/>
        <v>0</v>
      </c>
      <c r="J151" s="274">
        <f t="shared" si="3"/>
        <v>0</v>
      </c>
      <c r="K151" s="275">
        <f t="shared" si="4"/>
        <v>0</v>
      </c>
    </row>
    <row r="152" spans="1:11" hidden="1">
      <c r="A152" s="271"/>
      <c r="B152" s="272" t="e">
        <f t="shared" si="5"/>
        <v>#VALUE!</v>
      </c>
      <c r="C152" s="273">
        <f t="shared" ref="C152:I152" si="18">C45</f>
        <v>0</v>
      </c>
      <c r="D152" s="273">
        <f t="shared" si="18"/>
        <v>0</v>
      </c>
      <c r="E152" s="274">
        <f t="shared" si="18"/>
        <v>0</v>
      </c>
      <c r="F152" s="274">
        <f t="shared" si="18"/>
        <v>0</v>
      </c>
      <c r="G152" s="274">
        <f t="shared" si="18"/>
        <v>0</v>
      </c>
      <c r="H152" s="274">
        <f t="shared" si="18"/>
        <v>0</v>
      </c>
      <c r="I152" s="274">
        <f t="shared" si="18"/>
        <v>0</v>
      </c>
      <c r="J152" s="274">
        <f t="shared" si="3"/>
        <v>0</v>
      </c>
      <c r="K152" s="275">
        <f t="shared" si="4"/>
        <v>0</v>
      </c>
    </row>
    <row r="153" spans="1:11" hidden="1">
      <c r="A153" s="271"/>
      <c r="B153" s="272" t="e">
        <f t="shared" si="5"/>
        <v>#VALUE!</v>
      </c>
      <c r="C153" s="273">
        <f t="shared" ref="C153:I153" si="19">C46</f>
        <v>0</v>
      </c>
      <c r="D153" s="273">
        <f t="shared" si="19"/>
        <v>0</v>
      </c>
      <c r="E153" s="274">
        <f t="shared" si="19"/>
        <v>0</v>
      </c>
      <c r="F153" s="274">
        <f t="shared" si="19"/>
        <v>0</v>
      </c>
      <c r="G153" s="274">
        <f t="shared" si="19"/>
        <v>0</v>
      </c>
      <c r="H153" s="274">
        <f t="shared" si="19"/>
        <v>0</v>
      </c>
      <c r="I153" s="274">
        <f t="shared" si="19"/>
        <v>0</v>
      </c>
      <c r="J153" s="274">
        <f t="shared" si="3"/>
        <v>0</v>
      </c>
      <c r="K153" s="275">
        <f t="shared" si="4"/>
        <v>0</v>
      </c>
    </row>
    <row r="154" spans="1:11" hidden="1">
      <c r="A154" s="271"/>
      <c r="B154" s="272" t="e">
        <f t="shared" si="5"/>
        <v>#VALUE!</v>
      </c>
      <c r="C154" s="273">
        <f t="shared" ref="C154:I154" si="20">C47</f>
        <v>0</v>
      </c>
      <c r="D154" s="273">
        <f t="shared" si="20"/>
        <v>0</v>
      </c>
      <c r="E154" s="274">
        <f t="shared" si="20"/>
        <v>0</v>
      </c>
      <c r="F154" s="274">
        <f t="shared" si="20"/>
        <v>0</v>
      </c>
      <c r="G154" s="274">
        <f t="shared" si="20"/>
        <v>0</v>
      </c>
      <c r="H154" s="274">
        <f t="shared" si="20"/>
        <v>0</v>
      </c>
      <c r="I154" s="274">
        <f t="shared" si="20"/>
        <v>0</v>
      </c>
      <c r="J154" s="274">
        <f t="shared" si="3"/>
        <v>0</v>
      </c>
      <c r="K154" s="275">
        <f t="shared" si="4"/>
        <v>0</v>
      </c>
    </row>
    <row r="155" spans="1:11" hidden="1">
      <c r="A155" s="271"/>
      <c r="B155" s="272" t="e">
        <f t="shared" si="5"/>
        <v>#VALUE!</v>
      </c>
      <c r="C155" s="273">
        <f t="shared" ref="C155:I155" si="21">C48</f>
        <v>0</v>
      </c>
      <c r="D155" s="273">
        <f t="shared" si="21"/>
        <v>0</v>
      </c>
      <c r="E155" s="274">
        <f t="shared" si="21"/>
        <v>0</v>
      </c>
      <c r="F155" s="274">
        <f t="shared" si="21"/>
        <v>0</v>
      </c>
      <c r="G155" s="274">
        <f t="shared" si="21"/>
        <v>0</v>
      </c>
      <c r="H155" s="274">
        <f t="shared" si="21"/>
        <v>0</v>
      </c>
      <c r="I155" s="274">
        <f t="shared" si="21"/>
        <v>0</v>
      </c>
      <c r="J155" s="274">
        <f t="shared" si="3"/>
        <v>0</v>
      </c>
      <c r="K155" s="275">
        <f t="shared" si="4"/>
        <v>0</v>
      </c>
    </row>
    <row r="156" spans="1:11" hidden="1">
      <c r="A156" s="271"/>
      <c r="B156" s="272" t="e">
        <f t="shared" si="5"/>
        <v>#VALUE!</v>
      </c>
      <c r="C156" s="273">
        <f t="shared" ref="C156:I156" si="22">C49</f>
        <v>0</v>
      </c>
      <c r="D156" s="273">
        <f t="shared" si="22"/>
        <v>0</v>
      </c>
      <c r="E156" s="274">
        <f t="shared" si="22"/>
        <v>0</v>
      </c>
      <c r="F156" s="274">
        <f t="shared" si="22"/>
        <v>0</v>
      </c>
      <c r="G156" s="274">
        <f t="shared" si="22"/>
        <v>0</v>
      </c>
      <c r="H156" s="274">
        <f t="shared" si="22"/>
        <v>0</v>
      </c>
      <c r="I156" s="274">
        <f t="shared" si="22"/>
        <v>0</v>
      </c>
      <c r="J156" s="274">
        <f t="shared" si="3"/>
        <v>0</v>
      </c>
      <c r="K156" s="275">
        <f t="shared" si="4"/>
        <v>0</v>
      </c>
    </row>
    <row r="157" spans="1:11" hidden="1">
      <c r="A157" s="271"/>
      <c r="B157" s="272" t="e">
        <f t="shared" si="5"/>
        <v>#VALUE!</v>
      </c>
      <c r="C157" s="273">
        <f t="shared" ref="C157:I157" si="23">C50</f>
        <v>0</v>
      </c>
      <c r="D157" s="273">
        <f t="shared" si="23"/>
        <v>0</v>
      </c>
      <c r="E157" s="274">
        <f t="shared" si="23"/>
        <v>0</v>
      </c>
      <c r="F157" s="274">
        <f t="shared" si="23"/>
        <v>0</v>
      </c>
      <c r="G157" s="274">
        <f t="shared" si="23"/>
        <v>0</v>
      </c>
      <c r="H157" s="274">
        <f t="shared" si="23"/>
        <v>0</v>
      </c>
      <c r="I157" s="274">
        <f t="shared" si="23"/>
        <v>0</v>
      </c>
      <c r="J157" s="274">
        <f t="shared" si="3"/>
        <v>0</v>
      </c>
      <c r="K157" s="275">
        <f t="shared" si="4"/>
        <v>0</v>
      </c>
    </row>
    <row r="158" spans="1:11" hidden="1">
      <c r="A158" s="271"/>
      <c r="B158" s="272" t="e">
        <f t="shared" si="5"/>
        <v>#VALUE!</v>
      </c>
      <c r="C158" s="273">
        <f t="shared" ref="C158:I158" si="24">C51</f>
        <v>0</v>
      </c>
      <c r="D158" s="273">
        <f t="shared" si="24"/>
        <v>0</v>
      </c>
      <c r="E158" s="274">
        <f t="shared" si="24"/>
        <v>0</v>
      </c>
      <c r="F158" s="274">
        <f t="shared" si="24"/>
        <v>0</v>
      </c>
      <c r="G158" s="274">
        <f t="shared" si="24"/>
        <v>0</v>
      </c>
      <c r="H158" s="274">
        <f t="shared" si="24"/>
        <v>0</v>
      </c>
      <c r="I158" s="274">
        <f t="shared" si="24"/>
        <v>0</v>
      </c>
      <c r="J158" s="274">
        <f t="shared" si="3"/>
        <v>0</v>
      </c>
      <c r="K158" s="275">
        <f t="shared" si="4"/>
        <v>0</v>
      </c>
    </row>
    <row r="159" spans="1:11" hidden="1">
      <c r="A159" s="271"/>
      <c r="B159" s="272" t="e">
        <f t="shared" si="5"/>
        <v>#VALUE!</v>
      </c>
      <c r="C159" s="273">
        <f t="shared" ref="C159:I159" si="25">C52</f>
        <v>0</v>
      </c>
      <c r="D159" s="273">
        <f t="shared" si="25"/>
        <v>0</v>
      </c>
      <c r="E159" s="274">
        <f t="shared" si="25"/>
        <v>0</v>
      </c>
      <c r="F159" s="274">
        <f t="shared" si="25"/>
        <v>0</v>
      </c>
      <c r="G159" s="274">
        <f t="shared" si="25"/>
        <v>0</v>
      </c>
      <c r="H159" s="274">
        <f t="shared" si="25"/>
        <v>0</v>
      </c>
      <c r="I159" s="274">
        <f t="shared" si="25"/>
        <v>0</v>
      </c>
      <c r="J159" s="274">
        <f t="shared" si="3"/>
        <v>0</v>
      </c>
      <c r="K159" s="275">
        <f t="shared" si="4"/>
        <v>0</v>
      </c>
    </row>
    <row r="160" spans="1:11" hidden="1">
      <c r="A160" s="271"/>
      <c r="B160" s="272" t="e">
        <f t="shared" si="5"/>
        <v>#VALUE!</v>
      </c>
      <c r="C160" s="273">
        <f t="shared" ref="C160:I160" si="26">C53</f>
        <v>0</v>
      </c>
      <c r="D160" s="273">
        <f t="shared" si="26"/>
        <v>0</v>
      </c>
      <c r="E160" s="274">
        <f t="shared" si="26"/>
        <v>0</v>
      </c>
      <c r="F160" s="274">
        <f t="shared" si="26"/>
        <v>0</v>
      </c>
      <c r="G160" s="274">
        <f t="shared" si="26"/>
        <v>0</v>
      </c>
      <c r="H160" s="274">
        <f t="shared" si="26"/>
        <v>0</v>
      </c>
      <c r="I160" s="274">
        <f t="shared" si="26"/>
        <v>0</v>
      </c>
      <c r="J160" s="274">
        <f t="shared" si="3"/>
        <v>0</v>
      </c>
      <c r="K160" s="275">
        <f t="shared" si="4"/>
        <v>0</v>
      </c>
    </row>
    <row r="161" spans="1:11" hidden="1">
      <c r="A161" s="271"/>
      <c r="B161" s="272" t="e">
        <f t="shared" si="5"/>
        <v>#VALUE!</v>
      </c>
      <c r="C161" s="273">
        <f t="shared" ref="C161:I161" si="27">C54</f>
        <v>0</v>
      </c>
      <c r="D161" s="273">
        <f t="shared" si="27"/>
        <v>0</v>
      </c>
      <c r="E161" s="274">
        <f t="shared" si="27"/>
        <v>0</v>
      </c>
      <c r="F161" s="274">
        <f t="shared" si="27"/>
        <v>0</v>
      </c>
      <c r="G161" s="274">
        <f t="shared" si="27"/>
        <v>0</v>
      </c>
      <c r="H161" s="274">
        <f t="shared" si="27"/>
        <v>0</v>
      </c>
      <c r="I161" s="274">
        <f t="shared" si="27"/>
        <v>0</v>
      </c>
      <c r="J161" s="274">
        <f t="shared" si="3"/>
        <v>0</v>
      </c>
      <c r="K161" s="275">
        <f t="shared" si="4"/>
        <v>0</v>
      </c>
    </row>
    <row r="162" spans="1:11" hidden="1">
      <c r="A162" s="271"/>
      <c r="B162" s="272" t="e">
        <f t="shared" si="5"/>
        <v>#VALUE!</v>
      </c>
      <c r="C162" s="273">
        <f t="shared" ref="C162:I162" si="28">C55</f>
        <v>0</v>
      </c>
      <c r="D162" s="273">
        <f t="shared" si="28"/>
        <v>0</v>
      </c>
      <c r="E162" s="274">
        <f t="shared" si="28"/>
        <v>0</v>
      </c>
      <c r="F162" s="274">
        <f t="shared" si="28"/>
        <v>0</v>
      </c>
      <c r="G162" s="274">
        <f t="shared" si="28"/>
        <v>0</v>
      </c>
      <c r="H162" s="274">
        <f t="shared" si="28"/>
        <v>0</v>
      </c>
      <c r="I162" s="274">
        <f t="shared" si="28"/>
        <v>0</v>
      </c>
      <c r="J162" s="274">
        <f t="shared" si="3"/>
        <v>0</v>
      </c>
      <c r="K162" s="275">
        <f t="shared" si="4"/>
        <v>0</v>
      </c>
    </row>
    <row r="163" spans="1:11" hidden="1">
      <c r="A163" s="271"/>
      <c r="B163" s="272" t="e">
        <f t="shared" si="5"/>
        <v>#VALUE!</v>
      </c>
      <c r="C163" s="273">
        <f t="shared" ref="C163:I163" si="29">C56</f>
        <v>0</v>
      </c>
      <c r="D163" s="273">
        <f t="shared" si="29"/>
        <v>0</v>
      </c>
      <c r="E163" s="274">
        <f t="shared" si="29"/>
        <v>0</v>
      </c>
      <c r="F163" s="274">
        <f t="shared" si="29"/>
        <v>0</v>
      </c>
      <c r="G163" s="274">
        <f t="shared" si="29"/>
        <v>0</v>
      </c>
      <c r="H163" s="274">
        <f t="shared" si="29"/>
        <v>0</v>
      </c>
      <c r="I163" s="274">
        <f t="shared" si="29"/>
        <v>0</v>
      </c>
      <c r="J163" s="274">
        <f t="shared" si="3"/>
        <v>0</v>
      </c>
      <c r="K163" s="275">
        <f t="shared" si="4"/>
        <v>0</v>
      </c>
    </row>
    <row r="164" spans="1:11" hidden="1">
      <c r="A164" s="271"/>
      <c r="B164" s="272" t="e">
        <f t="shared" si="5"/>
        <v>#VALUE!</v>
      </c>
      <c r="C164" s="273">
        <f t="shared" ref="C164:I164" si="30">C57</f>
        <v>0</v>
      </c>
      <c r="D164" s="273">
        <f t="shared" si="30"/>
        <v>0</v>
      </c>
      <c r="E164" s="274">
        <f t="shared" si="30"/>
        <v>0</v>
      </c>
      <c r="F164" s="274">
        <f t="shared" si="30"/>
        <v>0</v>
      </c>
      <c r="G164" s="274">
        <f t="shared" si="30"/>
        <v>0</v>
      </c>
      <c r="H164" s="274">
        <f t="shared" si="30"/>
        <v>0</v>
      </c>
      <c r="I164" s="274">
        <f t="shared" si="30"/>
        <v>0</v>
      </c>
      <c r="J164" s="274">
        <f t="shared" si="3"/>
        <v>0</v>
      </c>
      <c r="K164" s="275">
        <f t="shared" si="4"/>
        <v>0</v>
      </c>
    </row>
    <row r="165" spans="1:11" hidden="1">
      <c r="A165" s="271"/>
      <c r="B165" s="272" t="e">
        <f t="shared" si="5"/>
        <v>#VALUE!</v>
      </c>
      <c r="C165" s="273">
        <f t="shared" ref="C165:I165" si="31">C58</f>
        <v>0</v>
      </c>
      <c r="D165" s="273">
        <f t="shared" si="31"/>
        <v>0</v>
      </c>
      <c r="E165" s="274">
        <f t="shared" si="31"/>
        <v>0</v>
      </c>
      <c r="F165" s="274">
        <f t="shared" si="31"/>
        <v>0</v>
      </c>
      <c r="G165" s="274">
        <f t="shared" si="31"/>
        <v>0</v>
      </c>
      <c r="H165" s="274">
        <f t="shared" si="31"/>
        <v>0</v>
      </c>
      <c r="I165" s="274">
        <f t="shared" si="31"/>
        <v>0</v>
      </c>
      <c r="J165" s="274">
        <f t="shared" si="3"/>
        <v>0</v>
      </c>
      <c r="K165" s="275">
        <f t="shared" si="4"/>
        <v>0</v>
      </c>
    </row>
    <row r="166" spans="1:11" ht="12" hidden="1" customHeight="1">
      <c r="A166" s="271"/>
      <c r="B166" s="272" t="e">
        <f t="shared" si="5"/>
        <v>#VALUE!</v>
      </c>
      <c r="C166" s="273">
        <f t="shared" ref="C166:I166" si="32">C59</f>
        <v>0</v>
      </c>
      <c r="D166" s="273">
        <f t="shared" si="32"/>
        <v>0</v>
      </c>
      <c r="E166" s="274">
        <f t="shared" si="32"/>
        <v>0</v>
      </c>
      <c r="F166" s="274">
        <f t="shared" si="32"/>
        <v>0</v>
      </c>
      <c r="G166" s="274">
        <f t="shared" si="32"/>
        <v>0</v>
      </c>
      <c r="H166" s="274">
        <f t="shared" si="32"/>
        <v>0</v>
      </c>
      <c r="I166" s="274">
        <f t="shared" si="32"/>
        <v>0</v>
      </c>
      <c r="J166" s="274">
        <f t="shared" si="3"/>
        <v>0</v>
      </c>
      <c r="K166" s="275">
        <f t="shared" si="4"/>
        <v>0</v>
      </c>
    </row>
    <row r="167" spans="1:11" hidden="1">
      <c r="A167" s="271"/>
      <c r="B167" s="272" t="e">
        <f t="shared" si="5"/>
        <v>#VALUE!</v>
      </c>
      <c r="C167" s="273">
        <f t="shared" ref="C167:I167" si="33">C60</f>
        <v>0</v>
      </c>
      <c r="D167" s="273">
        <f t="shared" si="33"/>
        <v>0</v>
      </c>
      <c r="E167" s="274">
        <f t="shared" si="33"/>
        <v>0</v>
      </c>
      <c r="F167" s="274">
        <f t="shared" si="33"/>
        <v>0</v>
      </c>
      <c r="G167" s="274">
        <f t="shared" si="33"/>
        <v>0</v>
      </c>
      <c r="H167" s="274">
        <f t="shared" si="33"/>
        <v>0</v>
      </c>
      <c r="I167" s="274">
        <f t="shared" si="33"/>
        <v>0</v>
      </c>
      <c r="J167" s="274">
        <f t="shared" si="3"/>
        <v>0</v>
      </c>
      <c r="K167" s="275">
        <f t="shared" si="4"/>
        <v>0</v>
      </c>
    </row>
    <row r="168" spans="1:11" hidden="1">
      <c r="A168" s="271"/>
      <c r="B168" s="272" t="e">
        <f t="shared" si="5"/>
        <v>#VALUE!</v>
      </c>
      <c r="C168" s="273">
        <f t="shared" ref="C168:I168" si="34">C61</f>
        <v>0</v>
      </c>
      <c r="D168" s="273">
        <f t="shared" si="34"/>
        <v>0</v>
      </c>
      <c r="E168" s="274">
        <f t="shared" si="34"/>
        <v>0</v>
      </c>
      <c r="F168" s="274">
        <f t="shared" si="34"/>
        <v>0</v>
      </c>
      <c r="G168" s="274">
        <f t="shared" si="34"/>
        <v>0</v>
      </c>
      <c r="H168" s="274">
        <f t="shared" si="34"/>
        <v>0</v>
      </c>
      <c r="I168" s="274">
        <f t="shared" si="34"/>
        <v>0</v>
      </c>
      <c r="J168" s="274">
        <f t="shared" si="3"/>
        <v>0</v>
      </c>
      <c r="K168" s="275">
        <f t="shared" si="4"/>
        <v>0</v>
      </c>
    </row>
    <row r="169" spans="1:11" hidden="1">
      <c r="A169" s="271"/>
      <c r="B169" s="272" t="e">
        <f t="shared" si="5"/>
        <v>#VALUE!</v>
      </c>
      <c r="C169" s="273">
        <f t="shared" ref="C169:I169" si="35">C62</f>
        <v>0</v>
      </c>
      <c r="D169" s="273">
        <f t="shared" si="35"/>
        <v>0</v>
      </c>
      <c r="E169" s="274">
        <f t="shared" si="35"/>
        <v>0</v>
      </c>
      <c r="F169" s="274">
        <f t="shared" si="35"/>
        <v>0</v>
      </c>
      <c r="G169" s="274">
        <f t="shared" si="35"/>
        <v>0</v>
      </c>
      <c r="H169" s="274">
        <f t="shared" si="35"/>
        <v>0</v>
      </c>
      <c r="I169" s="274">
        <f t="shared" si="35"/>
        <v>0</v>
      </c>
      <c r="J169" s="274">
        <f t="shared" si="3"/>
        <v>0</v>
      </c>
      <c r="K169" s="275">
        <f t="shared" si="4"/>
        <v>0</v>
      </c>
    </row>
    <row r="170" spans="1:11" s="258" customFormat="1" hidden="1">
      <c r="A170" s="271"/>
      <c r="B170" s="280"/>
      <c r="C170" s="281"/>
      <c r="D170" s="281"/>
      <c r="E170" s="282"/>
      <c r="F170" s="282"/>
      <c r="G170" s="282"/>
      <c r="H170" s="282"/>
      <c r="I170" s="282"/>
      <c r="J170" s="282"/>
      <c r="K170" s="283"/>
    </row>
    <row r="171" spans="1:11" hidden="1">
      <c r="A171" s="271"/>
      <c r="B171" s="272" t="e">
        <f t="shared" ref="B171:B200" si="36">RIGHT(B64,LEN(B64)-FIND(" ",B64))&amp;" ("&amp;E64&amp;") "&amp;LEFT(B64,FIND(" ",B64)-1)</f>
        <v>#VALUE!</v>
      </c>
      <c r="C171" s="273">
        <f t="shared" ref="C171:I171" si="37">C64</f>
        <v>0</v>
      </c>
      <c r="D171" s="273">
        <f t="shared" si="37"/>
        <v>0</v>
      </c>
      <c r="E171" s="274">
        <f t="shared" si="37"/>
        <v>0</v>
      </c>
      <c r="F171" s="274">
        <f t="shared" si="37"/>
        <v>0</v>
      </c>
      <c r="G171" s="274">
        <f t="shared" si="37"/>
        <v>0</v>
      </c>
      <c r="H171" s="274">
        <f t="shared" si="37"/>
        <v>0</v>
      </c>
      <c r="I171" s="274">
        <f t="shared" si="37"/>
        <v>0</v>
      </c>
      <c r="J171" s="274">
        <f t="shared" si="3"/>
        <v>0</v>
      </c>
      <c r="K171" s="275">
        <f t="shared" si="4"/>
        <v>0</v>
      </c>
    </row>
    <row r="172" spans="1:11" hidden="1">
      <c r="A172" s="271"/>
      <c r="B172" s="272" t="e">
        <f t="shared" si="36"/>
        <v>#VALUE!</v>
      </c>
      <c r="C172" s="273">
        <f t="shared" ref="C172:I172" si="38">C65</f>
        <v>0</v>
      </c>
      <c r="D172" s="273">
        <f t="shared" si="38"/>
        <v>0</v>
      </c>
      <c r="E172" s="274">
        <f t="shared" si="38"/>
        <v>0</v>
      </c>
      <c r="F172" s="274">
        <f t="shared" si="38"/>
        <v>0</v>
      </c>
      <c r="G172" s="274">
        <f t="shared" si="38"/>
        <v>0</v>
      </c>
      <c r="H172" s="274">
        <f t="shared" si="38"/>
        <v>0</v>
      </c>
      <c r="I172" s="274">
        <f t="shared" si="38"/>
        <v>0</v>
      </c>
      <c r="J172" s="274">
        <f t="shared" si="3"/>
        <v>0</v>
      </c>
      <c r="K172" s="275">
        <f t="shared" si="4"/>
        <v>0</v>
      </c>
    </row>
    <row r="173" spans="1:11" hidden="1">
      <c r="A173" s="271"/>
      <c r="B173" s="272" t="e">
        <f t="shared" si="36"/>
        <v>#VALUE!</v>
      </c>
      <c r="C173" s="273">
        <f t="shared" ref="C173:I173" si="39">C66</f>
        <v>0</v>
      </c>
      <c r="D173" s="273">
        <f t="shared" si="39"/>
        <v>0</v>
      </c>
      <c r="E173" s="274">
        <f t="shared" si="39"/>
        <v>0</v>
      </c>
      <c r="F173" s="274">
        <f t="shared" si="39"/>
        <v>0</v>
      </c>
      <c r="G173" s="274">
        <f t="shared" si="39"/>
        <v>0</v>
      </c>
      <c r="H173" s="274">
        <f t="shared" si="39"/>
        <v>0</v>
      </c>
      <c r="I173" s="274">
        <f t="shared" si="39"/>
        <v>0</v>
      </c>
      <c r="J173" s="274">
        <f t="shared" si="3"/>
        <v>0</v>
      </c>
      <c r="K173" s="275">
        <f t="shared" si="4"/>
        <v>0</v>
      </c>
    </row>
    <row r="174" spans="1:11" hidden="1">
      <c r="A174" s="271"/>
      <c r="B174" s="272" t="e">
        <f t="shared" si="36"/>
        <v>#VALUE!</v>
      </c>
      <c r="C174" s="273">
        <f t="shared" ref="C174:I174" si="40">C67</f>
        <v>0</v>
      </c>
      <c r="D174" s="273">
        <f t="shared" si="40"/>
        <v>0</v>
      </c>
      <c r="E174" s="274">
        <f t="shared" si="40"/>
        <v>0</v>
      </c>
      <c r="F174" s="274">
        <f t="shared" si="40"/>
        <v>0</v>
      </c>
      <c r="G174" s="274">
        <f t="shared" si="40"/>
        <v>0</v>
      </c>
      <c r="H174" s="274">
        <f t="shared" si="40"/>
        <v>0</v>
      </c>
      <c r="I174" s="274">
        <f t="shared" si="40"/>
        <v>0</v>
      </c>
      <c r="J174" s="274">
        <f t="shared" ref="J174:K200" si="41">S67</f>
        <v>0</v>
      </c>
      <c r="K174" s="275">
        <f t="shared" si="41"/>
        <v>0</v>
      </c>
    </row>
    <row r="175" spans="1:11" hidden="1">
      <c r="A175" s="271"/>
      <c r="B175" s="272" t="e">
        <f t="shared" si="36"/>
        <v>#VALUE!</v>
      </c>
      <c r="C175" s="273">
        <f t="shared" ref="C175:I175" si="42">C68</f>
        <v>0</v>
      </c>
      <c r="D175" s="273">
        <f t="shared" si="42"/>
        <v>0</v>
      </c>
      <c r="E175" s="274">
        <f t="shared" si="42"/>
        <v>0</v>
      </c>
      <c r="F175" s="274">
        <f t="shared" si="42"/>
        <v>0</v>
      </c>
      <c r="G175" s="274">
        <f t="shared" si="42"/>
        <v>0</v>
      </c>
      <c r="H175" s="274">
        <f t="shared" si="42"/>
        <v>0</v>
      </c>
      <c r="I175" s="274">
        <f t="shared" si="42"/>
        <v>0</v>
      </c>
      <c r="J175" s="274">
        <f t="shared" si="41"/>
        <v>0</v>
      </c>
      <c r="K175" s="275">
        <f t="shared" si="41"/>
        <v>0</v>
      </c>
    </row>
    <row r="176" spans="1:11" hidden="1">
      <c r="A176" s="271"/>
      <c r="B176" s="272" t="e">
        <f t="shared" si="36"/>
        <v>#VALUE!</v>
      </c>
      <c r="C176" s="273">
        <f t="shared" ref="C176:I176" si="43">C69</f>
        <v>0</v>
      </c>
      <c r="D176" s="273">
        <f t="shared" si="43"/>
        <v>0</v>
      </c>
      <c r="E176" s="274">
        <f t="shared" si="43"/>
        <v>0</v>
      </c>
      <c r="F176" s="274">
        <f t="shared" si="43"/>
        <v>0</v>
      </c>
      <c r="G176" s="274">
        <f t="shared" si="43"/>
        <v>0</v>
      </c>
      <c r="H176" s="274">
        <f t="shared" si="43"/>
        <v>0</v>
      </c>
      <c r="I176" s="274">
        <f t="shared" si="43"/>
        <v>0</v>
      </c>
      <c r="J176" s="274">
        <f t="shared" si="41"/>
        <v>0</v>
      </c>
      <c r="K176" s="275">
        <f t="shared" si="41"/>
        <v>0</v>
      </c>
    </row>
    <row r="177" spans="1:11" hidden="1">
      <c r="A177" s="271"/>
      <c r="B177" s="272" t="e">
        <f t="shared" si="36"/>
        <v>#VALUE!</v>
      </c>
      <c r="C177" s="273">
        <f t="shared" ref="C177:I177" si="44">C70</f>
        <v>0</v>
      </c>
      <c r="D177" s="273">
        <f t="shared" si="44"/>
        <v>0</v>
      </c>
      <c r="E177" s="274">
        <f t="shared" si="44"/>
        <v>0</v>
      </c>
      <c r="F177" s="274">
        <f t="shared" si="44"/>
        <v>0</v>
      </c>
      <c r="G177" s="274">
        <f t="shared" si="44"/>
        <v>0</v>
      </c>
      <c r="H177" s="274">
        <f t="shared" si="44"/>
        <v>0</v>
      </c>
      <c r="I177" s="274">
        <f t="shared" si="44"/>
        <v>0</v>
      </c>
      <c r="J177" s="274">
        <f t="shared" si="41"/>
        <v>0</v>
      </c>
      <c r="K177" s="275">
        <f t="shared" si="41"/>
        <v>0</v>
      </c>
    </row>
    <row r="178" spans="1:11" hidden="1">
      <c r="A178" s="271"/>
      <c r="B178" s="272" t="e">
        <f t="shared" si="36"/>
        <v>#VALUE!</v>
      </c>
      <c r="C178" s="273">
        <f t="shared" ref="C178:I178" si="45">C71</f>
        <v>0</v>
      </c>
      <c r="D178" s="273">
        <f t="shared" si="45"/>
        <v>0</v>
      </c>
      <c r="E178" s="274">
        <f t="shared" si="45"/>
        <v>0</v>
      </c>
      <c r="F178" s="274">
        <f t="shared" si="45"/>
        <v>0</v>
      </c>
      <c r="G178" s="274">
        <f t="shared" si="45"/>
        <v>0</v>
      </c>
      <c r="H178" s="274">
        <f t="shared" si="45"/>
        <v>0</v>
      </c>
      <c r="I178" s="274">
        <f t="shared" si="45"/>
        <v>0</v>
      </c>
      <c r="J178" s="274">
        <f t="shared" si="41"/>
        <v>0</v>
      </c>
      <c r="K178" s="275">
        <f t="shared" si="41"/>
        <v>0</v>
      </c>
    </row>
    <row r="179" spans="1:11" hidden="1">
      <c r="A179" s="271"/>
      <c r="B179" s="272" t="e">
        <f t="shared" si="36"/>
        <v>#VALUE!</v>
      </c>
      <c r="C179" s="273">
        <f t="shared" ref="C179:I179" si="46">C72</f>
        <v>0</v>
      </c>
      <c r="D179" s="273">
        <f t="shared" si="46"/>
        <v>0</v>
      </c>
      <c r="E179" s="274">
        <f t="shared" si="46"/>
        <v>0</v>
      </c>
      <c r="F179" s="274">
        <f t="shared" si="46"/>
        <v>0</v>
      </c>
      <c r="G179" s="274">
        <f t="shared" si="46"/>
        <v>0</v>
      </c>
      <c r="H179" s="274">
        <f t="shared" si="46"/>
        <v>0</v>
      </c>
      <c r="I179" s="274">
        <f t="shared" si="46"/>
        <v>0</v>
      </c>
      <c r="J179" s="274">
        <f t="shared" si="41"/>
        <v>0</v>
      </c>
      <c r="K179" s="275">
        <f t="shared" si="41"/>
        <v>0</v>
      </c>
    </row>
    <row r="180" spans="1:11" hidden="1">
      <c r="A180" s="271"/>
      <c r="B180" s="272" t="e">
        <f t="shared" si="36"/>
        <v>#VALUE!</v>
      </c>
      <c r="C180" s="273">
        <f t="shared" ref="C180:I180" si="47">C73</f>
        <v>0</v>
      </c>
      <c r="D180" s="273">
        <f t="shared" si="47"/>
        <v>0</v>
      </c>
      <c r="E180" s="274">
        <f t="shared" si="47"/>
        <v>0</v>
      </c>
      <c r="F180" s="274">
        <f t="shared" si="47"/>
        <v>0</v>
      </c>
      <c r="G180" s="274">
        <f t="shared" si="47"/>
        <v>0</v>
      </c>
      <c r="H180" s="274">
        <f t="shared" si="47"/>
        <v>0</v>
      </c>
      <c r="I180" s="274">
        <f t="shared" si="47"/>
        <v>0</v>
      </c>
      <c r="J180" s="274">
        <f t="shared" si="41"/>
        <v>0</v>
      </c>
      <c r="K180" s="275">
        <f t="shared" si="41"/>
        <v>0</v>
      </c>
    </row>
    <row r="181" spans="1:11" hidden="1">
      <c r="A181" s="271"/>
      <c r="B181" s="272" t="e">
        <f t="shared" si="36"/>
        <v>#VALUE!</v>
      </c>
      <c r="C181" s="273">
        <f t="shared" ref="C181:I181" si="48">C74</f>
        <v>0</v>
      </c>
      <c r="D181" s="273">
        <f t="shared" si="48"/>
        <v>0</v>
      </c>
      <c r="E181" s="274">
        <f t="shared" si="48"/>
        <v>0</v>
      </c>
      <c r="F181" s="274">
        <f t="shared" si="48"/>
        <v>0</v>
      </c>
      <c r="G181" s="274">
        <f t="shared" si="48"/>
        <v>0</v>
      </c>
      <c r="H181" s="274">
        <f t="shared" si="48"/>
        <v>0</v>
      </c>
      <c r="I181" s="274">
        <f t="shared" si="48"/>
        <v>0</v>
      </c>
      <c r="J181" s="274">
        <f t="shared" si="41"/>
        <v>0</v>
      </c>
      <c r="K181" s="275">
        <f t="shared" si="41"/>
        <v>0</v>
      </c>
    </row>
    <row r="182" spans="1:11" hidden="1">
      <c r="A182" s="271"/>
      <c r="B182" s="272" t="e">
        <f t="shared" si="36"/>
        <v>#VALUE!</v>
      </c>
      <c r="C182" s="273">
        <f t="shared" ref="C182:I182" si="49">C75</f>
        <v>0</v>
      </c>
      <c r="D182" s="273">
        <f t="shared" si="49"/>
        <v>0</v>
      </c>
      <c r="E182" s="274">
        <f t="shared" si="49"/>
        <v>0</v>
      </c>
      <c r="F182" s="274">
        <f t="shared" si="49"/>
        <v>0</v>
      </c>
      <c r="G182" s="274">
        <f t="shared" si="49"/>
        <v>0</v>
      </c>
      <c r="H182" s="274">
        <f t="shared" si="49"/>
        <v>0</v>
      </c>
      <c r="I182" s="274">
        <f t="shared" si="49"/>
        <v>0</v>
      </c>
      <c r="J182" s="274">
        <f t="shared" si="41"/>
        <v>0</v>
      </c>
      <c r="K182" s="275">
        <f t="shared" si="41"/>
        <v>0</v>
      </c>
    </row>
    <row r="183" spans="1:11" hidden="1">
      <c r="A183" s="271"/>
      <c r="B183" s="272" t="e">
        <f t="shared" si="36"/>
        <v>#VALUE!</v>
      </c>
      <c r="C183" s="273">
        <f t="shared" ref="C183:I183" si="50">C76</f>
        <v>0</v>
      </c>
      <c r="D183" s="273">
        <f t="shared" si="50"/>
        <v>0</v>
      </c>
      <c r="E183" s="274">
        <f t="shared" si="50"/>
        <v>0</v>
      </c>
      <c r="F183" s="274">
        <f t="shared" si="50"/>
        <v>0</v>
      </c>
      <c r="G183" s="274">
        <f t="shared" si="50"/>
        <v>0</v>
      </c>
      <c r="H183" s="274">
        <f t="shared" si="50"/>
        <v>0</v>
      </c>
      <c r="I183" s="274">
        <f t="shared" si="50"/>
        <v>0</v>
      </c>
      <c r="J183" s="274">
        <f t="shared" si="41"/>
        <v>0</v>
      </c>
      <c r="K183" s="275">
        <f t="shared" si="41"/>
        <v>0</v>
      </c>
    </row>
    <row r="184" spans="1:11" hidden="1">
      <c r="A184" s="271"/>
      <c r="B184" s="272" t="e">
        <f t="shared" si="36"/>
        <v>#VALUE!</v>
      </c>
      <c r="C184" s="273">
        <f t="shared" ref="C184:I184" si="51">C77</f>
        <v>0</v>
      </c>
      <c r="D184" s="273">
        <f t="shared" si="51"/>
        <v>0</v>
      </c>
      <c r="E184" s="274">
        <f t="shared" si="51"/>
        <v>0</v>
      </c>
      <c r="F184" s="274">
        <f t="shared" si="51"/>
        <v>0</v>
      </c>
      <c r="G184" s="274">
        <f t="shared" si="51"/>
        <v>0</v>
      </c>
      <c r="H184" s="274">
        <f t="shared" si="51"/>
        <v>0</v>
      </c>
      <c r="I184" s="274">
        <f t="shared" si="51"/>
        <v>0</v>
      </c>
      <c r="J184" s="274">
        <f t="shared" si="41"/>
        <v>0</v>
      </c>
      <c r="K184" s="275">
        <f t="shared" si="41"/>
        <v>0</v>
      </c>
    </row>
    <row r="185" spans="1:11" hidden="1">
      <c r="A185" s="271"/>
      <c r="B185" s="272" t="e">
        <f t="shared" si="36"/>
        <v>#VALUE!</v>
      </c>
      <c r="C185" s="273">
        <f t="shared" ref="C185:I185" si="52">C78</f>
        <v>0</v>
      </c>
      <c r="D185" s="273">
        <f t="shared" si="52"/>
        <v>0</v>
      </c>
      <c r="E185" s="274">
        <f t="shared" si="52"/>
        <v>0</v>
      </c>
      <c r="F185" s="274">
        <f t="shared" si="52"/>
        <v>0</v>
      </c>
      <c r="G185" s="274">
        <f t="shared" si="52"/>
        <v>0</v>
      </c>
      <c r="H185" s="274">
        <f t="shared" si="52"/>
        <v>0</v>
      </c>
      <c r="I185" s="274">
        <f t="shared" si="52"/>
        <v>0</v>
      </c>
      <c r="J185" s="274">
        <f t="shared" si="41"/>
        <v>0</v>
      </c>
      <c r="K185" s="275">
        <f t="shared" si="41"/>
        <v>0</v>
      </c>
    </row>
    <row r="186" spans="1:11" hidden="1">
      <c r="A186" s="271"/>
      <c r="B186" s="272" t="e">
        <f t="shared" si="36"/>
        <v>#VALUE!</v>
      </c>
      <c r="C186" s="273">
        <f t="shared" ref="C186:I186" si="53">C79</f>
        <v>0</v>
      </c>
      <c r="D186" s="273">
        <f t="shared" si="53"/>
        <v>0</v>
      </c>
      <c r="E186" s="274">
        <f t="shared" si="53"/>
        <v>0</v>
      </c>
      <c r="F186" s="274">
        <f t="shared" si="53"/>
        <v>0</v>
      </c>
      <c r="G186" s="274">
        <f t="shared" si="53"/>
        <v>0</v>
      </c>
      <c r="H186" s="274">
        <f t="shared" si="53"/>
        <v>0</v>
      </c>
      <c r="I186" s="274">
        <f t="shared" si="53"/>
        <v>0</v>
      </c>
      <c r="J186" s="274">
        <f t="shared" si="41"/>
        <v>0</v>
      </c>
      <c r="K186" s="275">
        <f t="shared" si="41"/>
        <v>0</v>
      </c>
    </row>
    <row r="187" spans="1:11" ht="11.25" hidden="1" customHeight="1">
      <c r="A187" s="271"/>
      <c r="B187" s="272" t="e">
        <f t="shared" si="36"/>
        <v>#VALUE!</v>
      </c>
      <c r="C187" s="273">
        <f t="shared" ref="C187:I187" si="54">C80</f>
        <v>0</v>
      </c>
      <c r="D187" s="273">
        <f t="shared" si="54"/>
        <v>0</v>
      </c>
      <c r="E187" s="274">
        <f t="shared" si="54"/>
        <v>0</v>
      </c>
      <c r="F187" s="274">
        <f t="shared" si="54"/>
        <v>0</v>
      </c>
      <c r="G187" s="274">
        <f t="shared" si="54"/>
        <v>0</v>
      </c>
      <c r="H187" s="274">
        <f t="shared" si="54"/>
        <v>0</v>
      </c>
      <c r="I187" s="274">
        <f t="shared" si="54"/>
        <v>0</v>
      </c>
      <c r="J187" s="274">
        <f t="shared" si="41"/>
        <v>0</v>
      </c>
      <c r="K187" s="275">
        <f t="shared" si="41"/>
        <v>0</v>
      </c>
    </row>
    <row r="188" spans="1:11" ht="12" hidden="1" customHeight="1">
      <c r="A188" s="271"/>
      <c r="B188" s="272" t="e">
        <f t="shared" si="36"/>
        <v>#VALUE!</v>
      </c>
      <c r="C188" s="273">
        <f t="shared" ref="C188:I188" si="55">C81</f>
        <v>0</v>
      </c>
      <c r="D188" s="273">
        <f t="shared" si="55"/>
        <v>0</v>
      </c>
      <c r="E188" s="274">
        <f t="shared" si="55"/>
        <v>0</v>
      </c>
      <c r="F188" s="274">
        <f t="shared" si="55"/>
        <v>0</v>
      </c>
      <c r="G188" s="274">
        <f t="shared" si="55"/>
        <v>0</v>
      </c>
      <c r="H188" s="274">
        <f t="shared" si="55"/>
        <v>0</v>
      </c>
      <c r="I188" s="274">
        <f t="shared" si="55"/>
        <v>0</v>
      </c>
      <c r="J188" s="274">
        <f t="shared" si="41"/>
        <v>0</v>
      </c>
      <c r="K188" s="275">
        <f t="shared" si="41"/>
        <v>0</v>
      </c>
    </row>
    <row r="189" spans="1:11" ht="12" hidden="1" customHeight="1">
      <c r="A189" s="271"/>
      <c r="B189" s="272" t="e">
        <f t="shared" si="36"/>
        <v>#VALUE!</v>
      </c>
      <c r="C189" s="273">
        <f t="shared" ref="C189:I189" si="56">C82</f>
        <v>0</v>
      </c>
      <c r="D189" s="273">
        <f t="shared" si="56"/>
        <v>0</v>
      </c>
      <c r="E189" s="274">
        <f t="shared" si="56"/>
        <v>0</v>
      </c>
      <c r="F189" s="274">
        <f t="shared" si="56"/>
        <v>0</v>
      </c>
      <c r="G189" s="274">
        <f t="shared" si="56"/>
        <v>0</v>
      </c>
      <c r="H189" s="274">
        <f t="shared" si="56"/>
        <v>0</v>
      </c>
      <c r="I189" s="274">
        <f t="shared" si="56"/>
        <v>0</v>
      </c>
      <c r="J189" s="274">
        <f t="shared" si="41"/>
        <v>0</v>
      </c>
      <c r="K189" s="275">
        <f t="shared" si="41"/>
        <v>0</v>
      </c>
    </row>
    <row r="190" spans="1:11" ht="12" hidden="1" customHeight="1">
      <c r="A190" s="271"/>
      <c r="B190" s="272" t="e">
        <f t="shared" si="36"/>
        <v>#VALUE!</v>
      </c>
      <c r="C190" s="273">
        <f t="shared" ref="C190:I190" si="57">C83</f>
        <v>0</v>
      </c>
      <c r="D190" s="273">
        <f t="shared" si="57"/>
        <v>0</v>
      </c>
      <c r="E190" s="274">
        <f t="shared" si="57"/>
        <v>0</v>
      </c>
      <c r="F190" s="274">
        <f t="shared" si="57"/>
        <v>0</v>
      </c>
      <c r="G190" s="274">
        <f t="shared" si="57"/>
        <v>0</v>
      </c>
      <c r="H190" s="274">
        <f t="shared" si="57"/>
        <v>0</v>
      </c>
      <c r="I190" s="274">
        <f t="shared" si="57"/>
        <v>0</v>
      </c>
      <c r="J190" s="274">
        <f t="shared" si="41"/>
        <v>0</v>
      </c>
      <c r="K190" s="275">
        <f t="shared" si="41"/>
        <v>0</v>
      </c>
    </row>
    <row r="191" spans="1:11" ht="12" hidden="1" customHeight="1">
      <c r="A191" s="271"/>
      <c r="B191" s="272" t="e">
        <f t="shared" si="36"/>
        <v>#VALUE!</v>
      </c>
      <c r="C191" s="273">
        <f t="shared" ref="C191:I191" si="58">C84</f>
        <v>0</v>
      </c>
      <c r="D191" s="273">
        <f t="shared" si="58"/>
        <v>0</v>
      </c>
      <c r="E191" s="274">
        <f t="shared" si="58"/>
        <v>0</v>
      </c>
      <c r="F191" s="274">
        <f t="shared" si="58"/>
        <v>0</v>
      </c>
      <c r="G191" s="274">
        <f t="shared" si="58"/>
        <v>0</v>
      </c>
      <c r="H191" s="274">
        <f t="shared" si="58"/>
        <v>0</v>
      </c>
      <c r="I191" s="274">
        <f t="shared" si="58"/>
        <v>0</v>
      </c>
      <c r="J191" s="274">
        <f t="shared" si="41"/>
        <v>0</v>
      </c>
      <c r="K191" s="275">
        <f t="shared" si="41"/>
        <v>0</v>
      </c>
    </row>
    <row r="192" spans="1:11" ht="13.5" hidden="1" customHeight="1">
      <c r="A192" s="271"/>
      <c r="B192" s="272" t="e">
        <f t="shared" si="36"/>
        <v>#VALUE!</v>
      </c>
      <c r="C192" s="273">
        <f t="shared" ref="C192:I192" si="59">C85</f>
        <v>0</v>
      </c>
      <c r="D192" s="273">
        <f t="shared" si="59"/>
        <v>0</v>
      </c>
      <c r="E192" s="274">
        <f t="shared" si="59"/>
        <v>0</v>
      </c>
      <c r="F192" s="274">
        <f t="shared" si="59"/>
        <v>0</v>
      </c>
      <c r="G192" s="274">
        <f t="shared" si="59"/>
        <v>0</v>
      </c>
      <c r="H192" s="274">
        <f t="shared" si="59"/>
        <v>0</v>
      </c>
      <c r="I192" s="274">
        <f t="shared" si="59"/>
        <v>0</v>
      </c>
      <c r="J192" s="274">
        <f t="shared" si="41"/>
        <v>0</v>
      </c>
      <c r="K192" s="275">
        <f t="shared" si="41"/>
        <v>0</v>
      </c>
    </row>
    <row r="193" spans="1:11" ht="13.5" hidden="1" customHeight="1">
      <c r="A193" s="271"/>
      <c r="B193" s="272" t="e">
        <f t="shared" si="36"/>
        <v>#VALUE!</v>
      </c>
      <c r="C193" s="273">
        <f t="shared" ref="C193:I193" si="60">C86</f>
        <v>0</v>
      </c>
      <c r="D193" s="273">
        <f t="shared" si="60"/>
        <v>0</v>
      </c>
      <c r="E193" s="274">
        <f t="shared" si="60"/>
        <v>0</v>
      </c>
      <c r="F193" s="274">
        <f t="shared" si="60"/>
        <v>0</v>
      </c>
      <c r="G193" s="274">
        <f t="shared" si="60"/>
        <v>0</v>
      </c>
      <c r="H193" s="274">
        <f t="shared" si="60"/>
        <v>0</v>
      </c>
      <c r="I193" s="274">
        <f t="shared" si="60"/>
        <v>0</v>
      </c>
      <c r="J193" s="274">
        <f t="shared" si="41"/>
        <v>0</v>
      </c>
      <c r="K193" s="275">
        <f t="shared" si="41"/>
        <v>0</v>
      </c>
    </row>
    <row r="194" spans="1:11" ht="13.5" hidden="1" customHeight="1">
      <c r="A194" s="271"/>
      <c r="B194" s="272" t="e">
        <f t="shared" si="36"/>
        <v>#VALUE!</v>
      </c>
      <c r="C194" s="273">
        <f t="shared" ref="C194:I194" si="61">C87</f>
        <v>0</v>
      </c>
      <c r="D194" s="273">
        <f t="shared" si="61"/>
        <v>0</v>
      </c>
      <c r="E194" s="274">
        <f t="shared" si="61"/>
        <v>0</v>
      </c>
      <c r="F194" s="274">
        <f t="shared" si="61"/>
        <v>0</v>
      </c>
      <c r="G194" s="274">
        <f t="shared" si="61"/>
        <v>0</v>
      </c>
      <c r="H194" s="274">
        <f t="shared" si="61"/>
        <v>0</v>
      </c>
      <c r="I194" s="274">
        <f t="shared" si="61"/>
        <v>0</v>
      </c>
      <c r="J194" s="274">
        <f t="shared" si="41"/>
        <v>0</v>
      </c>
      <c r="K194" s="275">
        <f t="shared" si="41"/>
        <v>0</v>
      </c>
    </row>
    <row r="195" spans="1:11" ht="13.5" hidden="1" customHeight="1">
      <c r="A195" s="271"/>
      <c r="B195" s="272" t="e">
        <f t="shared" si="36"/>
        <v>#VALUE!</v>
      </c>
      <c r="C195" s="273">
        <f t="shared" ref="C195:I195" si="62">C88</f>
        <v>0</v>
      </c>
      <c r="D195" s="273">
        <f t="shared" si="62"/>
        <v>0</v>
      </c>
      <c r="E195" s="274">
        <f t="shared" si="62"/>
        <v>0</v>
      </c>
      <c r="F195" s="274">
        <f t="shared" si="62"/>
        <v>0</v>
      </c>
      <c r="G195" s="274">
        <f t="shared" si="62"/>
        <v>0</v>
      </c>
      <c r="H195" s="274">
        <f t="shared" si="62"/>
        <v>0</v>
      </c>
      <c r="I195" s="274">
        <f t="shared" si="62"/>
        <v>0</v>
      </c>
      <c r="J195" s="274">
        <f t="shared" si="41"/>
        <v>0</v>
      </c>
      <c r="K195" s="275">
        <f t="shared" si="41"/>
        <v>0</v>
      </c>
    </row>
    <row r="196" spans="1:11" ht="12" hidden="1" customHeight="1">
      <c r="A196" s="271"/>
      <c r="B196" s="272" t="e">
        <f t="shared" si="36"/>
        <v>#VALUE!</v>
      </c>
      <c r="C196" s="273">
        <f t="shared" ref="C196:I196" si="63">C89</f>
        <v>0</v>
      </c>
      <c r="D196" s="273">
        <f t="shared" si="63"/>
        <v>0</v>
      </c>
      <c r="E196" s="274">
        <f t="shared" si="63"/>
        <v>0</v>
      </c>
      <c r="F196" s="274">
        <f t="shared" si="63"/>
        <v>0</v>
      </c>
      <c r="G196" s="274">
        <f t="shared" si="63"/>
        <v>0</v>
      </c>
      <c r="H196" s="274">
        <f t="shared" si="63"/>
        <v>0</v>
      </c>
      <c r="I196" s="274">
        <f t="shared" si="63"/>
        <v>0</v>
      </c>
      <c r="J196" s="274">
        <f t="shared" si="41"/>
        <v>0</v>
      </c>
      <c r="K196" s="275">
        <f t="shared" si="41"/>
        <v>0</v>
      </c>
    </row>
    <row r="197" spans="1:11" ht="12" hidden="1" customHeight="1">
      <c r="A197" s="271"/>
      <c r="B197" s="272" t="e">
        <f t="shared" si="36"/>
        <v>#VALUE!</v>
      </c>
      <c r="C197" s="273">
        <f t="shared" ref="C197:I197" si="64">C90</f>
        <v>0</v>
      </c>
      <c r="D197" s="273">
        <f t="shared" si="64"/>
        <v>0</v>
      </c>
      <c r="E197" s="274">
        <f t="shared" si="64"/>
        <v>0</v>
      </c>
      <c r="F197" s="274">
        <f t="shared" si="64"/>
        <v>0</v>
      </c>
      <c r="G197" s="274">
        <f t="shared" si="64"/>
        <v>0</v>
      </c>
      <c r="H197" s="274">
        <f t="shared" si="64"/>
        <v>0</v>
      </c>
      <c r="I197" s="274">
        <f t="shared" si="64"/>
        <v>0</v>
      </c>
      <c r="J197" s="274">
        <f t="shared" si="41"/>
        <v>0</v>
      </c>
      <c r="K197" s="275">
        <f t="shared" si="41"/>
        <v>0</v>
      </c>
    </row>
    <row r="198" spans="1:11" ht="12" hidden="1" customHeight="1">
      <c r="A198" s="271"/>
      <c r="B198" s="272" t="e">
        <f t="shared" si="36"/>
        <v>#VALUE!</v>
      </c>
      <c r="C198" s="273">
        <f t="shared" ref="C198:I198" si="65">C91</f>
        <v>0</v>
      </c>
      <c r="D198" s="273">
        <f t="shared" si="65"/>
        <v>0</v>
      </c>
      <c r="E198" s="274">
        <f t="shared" si="65"/>
        <v>0</v>
      </c>
      <c r="F198" s="274">
        <f t="shared" si="65"/>
        <v>0</v>
      </c>
      <c r="G198" s="274">
        <f t="shared" si="65"/>
        <v>0</v>
      </c>
      <c r="H198" s="274">
        <f t="shared" si="65"/>
        <v>0</v>
      </c>
      <c r="I198" s="274">
        <f t="shared" si="65"/>
        <v>0</v>
      </c>
      <c r="J198" s="274">
        <f t="shared" si="41"/>
        <v>0</v>
      </c>
      <c r="K198" s="275">
        <f t="shared" si="41"/>
        <v>0</v>
      </c>
    </row>
    <row r="199" spans="1:11" ht="11.25" hidden="1" customHeight="1">
      <c r="A199" s="271"/>
      <c r="B199" s="272" t="e">
        <f t="shared" si="36"/>
        <v>#VALUE!</v>
      </c>
      <c r="C199" s="273">
        <f t="shared" ref="C199:I199" si="66">C92</f>
        <v>0</v>
      </c>
      <c r="D199" s="273">
        <f t="shared" si="66"/>
        <v>0</v>
      </c>
      <c r="E199" s="274">
        <f t="shared" si="66"/>
        <v>0</v>
      </c>
      <c r="F199" s="274">
        <f t="shared" si="66"/>
        <v>0</v>
      </c>
      <c r="G199" s="274">
        <f t="shared" si="66"/>
        <v>0</v>
      </c>
      <c r="H199" s="274">
        <f t="shared" si="66"/>
        <v>0</v>
      </c>
      <c r="I199" s="274">
        <f t="shared" si="66"/>
        <v>0</v>
      </c>
      <c r="J199" s="274">
        <f t="shared" si="41"/>
        <v>0</v>
      </c>
      <c r="K199" s="275">
        <f t="shared" si="41"/>
        <v>0</v>
      </c>
    </row>
    <row r="200" spans="1:11" ht="12" hidden="1" customHeight="1">
      <c r="A200" s="271"/>
      <c r="B200" s="272" t="e">
        <f t="shared" si="36"/>
        <v>#VALUE!</v>
      </c>
      <c r="C200" s="273">
        <f t="shared" ref="C200:I200" si="67">C93</f>
        <v>0</v>
      </c>
      <c r="D200" s="273">
        <f t="shared" si="67"/>
        <v>0</v>
      </c>
      <c r="E200" s="274">
        <f t="shared" si="67"/>
        <v>0</v>
      </c>
      <c r="F200" s="274">
        <f t="shared" si="67"/>
        <v>0</v>
      </c>
      <c r="G200" s="274">
        <f t="shared" si="67"/>
        <v>0</v>
      </c>
      <c r="H200" s="274">
        <f t="shared" si="67"/>
        <v>0</v>
      </c>
      <c r="I200" s="274">
        <f t="shared" si="67"/>
        <v>0</v>
      </c>
      <c r="J200" s="274">
        <f t="shared" si="41"/>
        <v>0</v>
      </c>
      <c r="K200" s="275">
        <f t="shared" si="41"/>
        <v>0</v>
      </c>
    </row>
    <row r="201" spans="1:11">
      <c r="A201" s="271"/>
      <c r="B201" s="271"/>
      <c r="C201" s="279"/>
      <c r="D201" s="279"/>
      <c r="E201" s="271"/>
      <c r="F201" s="271"/>
      <c r="G201" s="271"/>
      <c r="H201" s="271"/>
      <c r="I201" s="271"/>
      <c r="J201" s="271"/>
      <c r="K201" s="271"/>
    </row>
    <row r="202" spans="1:11">
      <c r="A202" s="271"/>
      <c r="B202" s="271"/>
      <c r="C202" s="279"/>
      <c r="D202" s="279"/>
      <c r="E202" s="271"/>
      <c r="F202" s="271"/>
      <c r="G202" s="271"/>
      <c r="H202" s="271"/>
      <c r="I202" s="271"/>
      <c r="J202" s="271"/>
      <c r="K202" s="271"/>
    </row>
  </sheetData>
  <sheetProtection password="DCDD" sheet="1" objects="1" scenarios="1"/>
  <sortState ref="B95">
    <sortCondition ref="B95" customList="1,2,3"/>
  </sortState>
  <phoneticPr fontId="2" type="noConversion"/>
  <dataValidations count="6">
    <dataValidation type="list" allowBlank="1" showInputMessage="1" showErrorMessage="1" sqref="L2:L31 L109:L138">
      <formula1>$B$99:$B$104</formula1>
    </dataValidation>
    <dataValidation type="list" allowBlank="1" showInputMessage="1" showErrorMessage="1" sqref="N64:N93 N109:N138 N2:N31 N33:N62">
      <formula1>обавезни_изборни</formula1>
    </dataValidation>
    <dataValidation type="list" allowBlank="1" showInputMessage="1" showErrorMessage="1" sqref="P33:P62 P109:P138 P2:P31 P64:P93">
      <formula1>грађанско_верска</formula1>
    </dataValidation>
    <dataValidation type="list" allowBlank="1" showInputMessage="1" showErrorMessage="1" sqref="M64:M93 M109:M138 M2:M31 M33:M62">
      <formula1>спорт</formula1>
    </dataValidation>
    <dataValidation type="list" allowBlank="1" showInputMessage="1" showErrorMessage="1" sqref="N32">
      <formula1>#REF!</formula1>
    </dataValidation>
    <dataValidation type="list" allowBlank="1" showInputMessage="1" showErrorMessage="1" sqref="L33:L62 L64:L93">
      <formula1>језици</formula1>
    </dataValidation>
  </dataValidations>
  <pageMargins left="0.36" right="0.31" top="1" bottom="1" header="0.5" footer="0.5"/>
  <pageSetup paperSize="9" scale="56" orientation="landscape" r:id="rId1"/>
  <headerFooter alignWithMargins="0"/>
  <rowBreaks count="1" manualBreakCount="1">
    <brk id="31" max="16383" man="1"/>
  </rowBreaks>
</worksheet>
</file>

<file path=xl/worksheets/sheet4.xml><?xml version="1.0" encoding="utf-8"?>
<worksheet xmlns="http://schemas.openxmlformats.org/spreadsheetml/2006/main" xmlns:r="http://schemas.openxmlformats.org/officeDocument/2006/relationships">
  <sheetPr codeName="Sheet4">
    <tabColor rgb="FF00B050"/>
  </sheetPr>
  <dimension ref="A1:V27"/>
  <sheetViews>
    <sheetView showGridLines="0" workbookViewId="0">
      <selection activeCell="B2" sqref="B2:T2"/>
    </sheetView>
  </sheetViews>
  <sheetFormatPr defaultRowHeight="12.75"/>
  <cols>
    <col min="1" max="1" width="2" style="17" customWidth="1"/>
    <col min="2" max="22" width="6" style="17" customWidth="1"/>
    <col min="23" max="16384" width="9.140625" style="17"/>
  </cols>
  <sheetData>
    <row r="1" spans="1:22">
      <c r="E1" s="133"/>
      <c r="F1" s="133"/>
      <c r="G1" s="133"/>
      <c r="H1" s="133"/>
      <c r="I1" s="133"/>
      <c r="J1" s="133"/>
      <c r="K1" s="133"/>
      <c r="L1" s="133"/>
      <c r="M1" s="133"/>
      <c r="N1" s="133"/>
      <c r="O1" s="133"/>
      <c r="P1" s="133"/>
      <c r="Q1" s="133"/>
      <c r="R1" s="133"/>
      <c r="S1" s="133"/>
      <c r="T1" s="133"/>
    </row>
    <row r="2" spans="1:22" ht="18">
      <c r="B2" s="457" t="s">
        <v>178</v>
      </c>
      <c r="C2" s="457"/>
      <c r="D2" s="457"/>
      <c r="E2" s="457"/>
      <c r="F2" s="457"/>
      <c r="G2" s="457"/>
      <c r="H2" s="457"/>
      <c r="I2" s="457"/>
      <c r="J2" s="457"/>
      <c r="K2" s="457"/>
      <c r="L2" s="457"/>
      <c r="M2" s="457"/>
      <c r="N2" s="457"/>
      <c r="O2" s="457"/>
      <c r="P2" s="457"/>
      <c r="Q2" s="457"/>
      <c r="R2" s="457"/>
      <c r="S2" s="457"/>
      <c r="T2" s="457"/>
    </row>
    <row r="3" spans="1:22" ht="26.25" customHeight="1" thickBot="1">
      <c r="B3" s="456" t="str">
        <f>Оцене!A1</f>
        <v>осми</v>
      </c>
      <c r="C3" s="456"/>
      <c r="D3" s="456"/>
      <c r="E3" s="134"/>
      <c r="F3" s="134"/>
      <c r="G3" s="134"/>
      <c r="H3" s="134"/>
      <c r="I3" s="134"/>
      <c r="J3" s="134"/>
      <c r="K3" s="134"/>
      <c r="L3" s="134"/>
      <c r="M3" s="134"/>
      <c r="N3" s="134"/>
      <c r="O3" s="134"/>
      <c r="P3" s="134"/>
      <c r="Q3" s="134"/>
      <c r="R3" s="134"/>
      <c r="S3" s="134"/>
      <c r="T3" s="427" t="s">
        <v>105</v>
      </c>
      <c r="U3" s="428"/>
      <c r="V3" s="428"/>
    </row>
    <row r="4" spans="1:22" ht="16.5" customHeight="1">
      <c r="A4" s="135"/>
      <c r="B4" s="429" t="s">
        <v>76</v>
      </c>
      <c r="C4" s="430"/>
      <c r="D4" s="431"/>
      <c r="E4" s="432" t="s">
        <v>77</v>
      </c>
      <c r="F4" s="433"/>
      <c r="G4" s="433"/>
      <c r="H4" s="433"/>
      <c r="I4" s="433"/>
      <c r="J4" s="433"/>
      <c r="K4" s="433"/>
      <c r="L4" s="434"/>
      <c r="M4" s="357"/>
      <c r="N4" s="356"/>
      <c r="O4" s="435" t="s">
        <v>78</v>
      </c>
      <c r="P4" s="435"/>
      <c r="Q4" s="435"/>
      <c r="R4" s="435"/>
      <c r="S4" s="435"/>
      <c r="T4" s="435"/>
      <c r="U4" s="435"/>
      <c r="V4" s="436"/>
    </row>
    <row r="5" spans="1:22" ht="38.25" customHeight="1">
      <c r="A5" s="135"/>
      <c r="B5" s="439" t="s">
        <v>79</v>
      </c>
      <c r="C5" s="441" t="s">
        <v>80</v>
      </c>
      <c r="D5" s="443" t="s">
        <v>81</v>
      </c>
      <c r="E5" s="445" t="s">
        <v>82</v>
      </c>
      <c r="F5" s="446"/>
      <c r="G5" s="447" t="s">
        <v>83</v>
      </c>
      <c r="H5" s="446"/>
      <c r="I5" s="447" t="s">
        <v>84</v>
      </c>
      <c r="J5" s="446"/>
      <c r="K5" s="448" t="s">
        <v>85</v>
      </c>
      <c r="L5" s="449"/>
      <c r="M5" s="450" t="s">
        <v>86</v>
      </c>
      <c r="N5" s="451"/>
      <c r="O5" s="452" t="s">
        <v>87</v>
      </c>
      <c r="P5" s="453"/>
      <c r="Q5" s="454" t="s">
        <v>88</v>
      </c>
      <c r="R5" s="452"/>
      <c r="S5" s="454" t="s">
        <v>89</v>
      </c>
      <c r="T5" s="452"/>
      <c r="U5" s="437" t="s">
        <v>85</v>
      </c>
      <c r="V5" s="438"/>
    </row>
    <row r="6" spans="1:22" ht="82.5" customHeight="1" thickBot="1">
      <c r="A6" s="135"/>
      <c r="B6" s="440"/>
      <c r="C6" s="442"/>
      <c r="D6" s="444"/>
      <c r="E6" s="125" t="s">
        <v>90</v>
      </c>
      <c r="F6" s="126" t="s">
        <v>91</v>
      </c>
      <c r="G6" s="126" t="s">
        <v>90</v>
      </c>
      <c r="H6" s="126" t="s">
        <v>91</v>
      </c>
      <c r="I6" s="126" t="s">
        <v>90</v>
      </c>
      <c r="J6" s="126" t="s">
        <v>91</v>
      </c>
      <c r="K6" s="126" t="s">
        <v>90</v>
      </c>
      <c r="L6" s="127" t="s">
        <v>91</v>
      </c>
      <c r="M6" s="367" t="s">
        <v>90</v>
      </c>
      <c r="N6" s="368" t="s">
        <v>91</v>
      </c>
      <c r="O6" s="358" t="s">
        <v>90</v>
      </c>
      <c r="P6" s="359" t="s">
        <v>91</v>
      </c>
      <c r="Q6" s="359" t="s">
        <v>90</v>
      </c>
      <c r="R6" s="359" t="s">
        <v>91</v>
      </c>
      <c r="S6" s="359" t="s">
        <v>90</v>
      </c>
      <c r="T6" s="359" t="s">
        <v>91</v>
      </c>
      <c r="U6" s="359" t="s">
        <v>90</v>
      </c>
      <c r="V6" s="360" t="s">
        <v>91</v>
      </c>
    </row>
    <row r="7" spans="1:22" ht="25.5" customHeight="1" thickBot="1">
      <c r="A7" s="135"/>
      <c r="B7" s="128">
        <f>'Општи успех'!C4</f>
        <v>1</v>
      </c>
      <c r="C7" s="129">
        <f>B7-D7</f>
        <v>1</v>
      </c>
      <c r="D7" s="129">
        <f>COUNTIF(Оцене!AE3:AE32,"&gt;0")</f>
        <v>0</v>
      </c>
      <c r="E7" s="130">
        <f>COUNTIF(Оцене!AC3:AC32,"&lt;26")</f>
        <v>0</v>
      </c>
      <c r="F7" s="131">
        <f>SUMIF(Оцене!AC3:AC32,"&lt;26")</f>
        <v>0</v>
      </c>
      <c r="G7" s="131">
        <f>COUNTIF(Оцене!AC3:AC32,F9)-E7</f>
        <v>0</v>
      </c>
      <c r="H7" s="131">
        <f>SUMIF(Оцене!AC3:AC32,F9)-F7</f>
        <v>0</v>
      </c>
      <c r="I7" s="131">
        <f>COUNTIF(Оцене!AC3:AC32,"&gt;0")-E7-G7</f>
        <v>0</v>
      </c>
      <c r="J7" s="131">
        <f>SUMIF(Оцене!AC3:AC32,"&gt;0")-F7-H7</f>
        <v>0</v>
      </c>
      <c r="K7" s="131">
        <f>E7+G7+I7</f>
        <v>0</v>
      </c>
      <c r="L7" s="132">
        <f>F7+H7+J7</f>
        <v>0</v>
      </c>
      <c r="M7" s="369">
        <f>COUNTIF(Оцене!AD3:AD32,"&lt;8")</f>
        <v>0</v>
      </c>
      <c r="N7" s="370">
        <f>SUMIF(Оцене!AD3:AD32,"&lt;8")</f>
        <v>0</v>
      </c>
      <c r="O7" s="361">
        <f>COUNTIF(Оцене!AD3:AD32,"&lt;18")-M7</f>
        <v>0</v>
      </c>
      <c r="P7" s="362">
        <f>SUMIF(Оцене!AD3:AD32,"&lt;18")-N7</f>
        <v>0</v>
      </c>
      <c r="Q7" s="362">
        <f>COUNTIF(Оцене!AD3:AD32,"&lt;25")-M7-O7</f>
        <v>0</v>
      </c>
      <c r="R7" s="362">
        <f>SUMIF(Оцене!AD3:AD32,"&lt;25")-N7-P7</f>
        <v>0</v>
      </c>
      <c r="S7" s="362">
        <f>COUNTIF(Оцене!AD3:AD32,"&gt;24")</f>
        <v>0</v>
      </c>
      <c r="T7" s="363">
        <f>SUMIF(Оцене!AD3:AD32,"&gt;24")</f>
        <v>0</v>
      </c>
      <c r="U7" s="364">
        <f>M7+O7+Q7+S7</f>
        <v>0</v>
      </c>
      <c r="V7" s="365">
        <f>N7+P7+R7+T7</f>
        <v>0</v>
      </c>
    </row>
    <row r="8" spans="1:22" ht="13.5" thickBot="1">
      <c r="E8" s="133"/>
      <c r="F8" s="133"/>
      <c r="G8" s="133"/>
      <c r="H8" s="133"/>
      <c r="I8" s="133"/>
      <c r="J8" s="133"/>
      <c r="K8" s="133"/>
      <c r="L8" s="133"/>
      <c r="M8" s="133"/>
      <c r="N8" s="133"/>
      <c r="O8" s="133"/>
      <c r="P8" s="133"/>
      <c r="Q8" s="133"/>
      <c r="R8" s="133"/>
      <c r="S8" s="133"/>
      <c r="T8" s="133"/>
    </row>
    <row r="9" spans="1:22" ht="13.5" thickBot="1">
      <c r="A9" s="458" t="s">
        <v>121</v>
      </c>
      <c r="B9" s="459"/>
      <c r="C9" s="459"/>
      <c r="D9" s="459"/>
      <c r="E9" s="460"/>
      <c r="F9" s="206" t="str">
        <f>'Подаци о школи'!B9</f>
        <v>&lt;360</v>
      </c>
      <c r="G9" s="136"/>
      <c r="H9" s="162"/>
      <c r="I9" s="162"/>
      <c r="J9" s="162"/>
      <c r="K9" s="162"/>
      <c r="L9" s="133"/>
      <c r="M9" s="133"/>
      <c r="N9" s="133"/>
      <c r="O9" s="133"/>
      <c r="P9" s="133"/>
      <c r="Q9" s="133"/>
      <c r="R9" s="133"/>
      <c r="S9" s="133"/>
      <c r="T9" s="133"/>
    </row>
    <row r="10" spans="1:22">
      <c r="H10" s="161"/>
      <c r="I10" s="161"/>
      <c r="J10" s="161"/>
      <c r="K10" s="161"/>
    </row>
    <row r="11" spans="1:22" ht="27" customHeight="1" thickBot="1">
      <c r="B11" s="456" t="str">
        <f>Оцене!A36</f>
        <v>осми</v>
      </c>
      <c r="C11" s="456"/>
      <c r="D11" s="456"/>
      <c r="T11" s="427" t="s">
        <v>106</v>
      </c>
      <c r="U11" s="428"/>
      <c r="V11" s="428"/>
    </row>
    <row r="12" spans="1:22" ht="15.75" customHeight="1">
      <c r="B12" s="429" t="s">
        <v>76</v>
      </c>
      <c r="C12" s="430"/>
      <c r="D12" s="431"/>
      <c r="E12" s="432" t="s">
        <v>77</v>
      </c>
      <c r="F12" s="433"/>
      <c r="G12" s="433"/>
      <c r="H12" s="433"/>
      <c r="I12" s="433"/>
      <c r="J12" s="433"/>
      <c r="K12" s="433"/>
      <c r="L12" s="434"/>
      <c r="M12" s="366"/>
      <c r="N12" s="356"/>
      <c r="O12" s="435" t="s">
        <v>78</v>
      </c>
      <c r="P12" s="435"/>
      <c r="Q12" s="435"/>
      <c r="R12" s="435"/>
      <c r="S12" s="435"/>
      <c r="T12" s="435"/>
      <c r="U12" s="435"/>
      <c r="V12" s="436"/>
    </row>
    <row r="13" spans="1:22" ht="37.5" customHeight="1">
      <c r="B13" s="439" t="s">
        <v>79</v>
      </c>
      <c r="C13" s="441" t="s">
        <v>80</v>
      </c>
      <c r="D13" s="443" t="s">
        <v>81</v>
      </c>
      <c r="E13" s="445" t="s">
        <v>82</v>
      </c>
      <c r="F13" s="446"/>
      <c r="G13" s="447" t="s">
        <v>83</v>
      </c>
      <c r="H13" s="446"/>
      <c r="I13" s="447" t="s">
        <v>84</v>
      </c>
      <c r="J13" s="446"/>
      <c r="K13" s="448" t="s">
        <v>85</v>
      </c>
      <c r="L13" s="449"/>
      <c r="M13" s="450" t="s">
        <v>86</v>
      </c>
      <c r="N13" s="451"/>
      <c r="O13" s="452" t="s">
        <v>87</v>
      </c>
      <c r="P13" s="453"/>
      <c r="Q13" s="454" t="s">
        <v>88</v>
      </c>
      <c r="R13" s="452"/>
      <c r="S13" s="454" t="s">
        <v>89</v>
      </c>
      <c r="T13" s="452"/>
      <c r="U13" s="437" t="s">
        <v>85</v>
      </c>
      <c r="V13" s="438"/>
    </row>
    <row r="14" spans="1:22" ht="80.25" customHeight="1" thickBot="1">
      <c r="B14" s="440"/>
      <c r="C14" s="442"/>
      <c r="D14" s="444"/>
      <c r="E14" s="125" t="s">
        <v>90</v>
      </c>
      <c r="F14" s="126" t="s">
        <v>91</v>
      </c>
      <c r="G14" s="126" t="s">
        <v>90</v>
      </c>
      <c r="H14" s="126" t="s">
        <v>91</v>
      </c>
      <c r="I14" s="126" t="s">
        <v>90</v>
      </c>
      <c r="J14" s="126" t="s">
        <v>91</v>
      </c>
      <c r="K14" s="126" t="s">
        <v>90</v>
      </c>
      <c r="L14" s="127" t="s">
        <v>91</v>
      </c>
      <c r="M14" s="367" t="s">
        <v>90</v>
      </c>
      <c r="N14" s="368" t="s">
        <v>91</v>
      </c>
      <c r="O14" s="358" t="s">
        <v>90</v>
      </c>
      <c r="P14" s="359" t="s">
        <v>91</v>
      </c>
      <c r="Q14" s="359" t="s">
        <v>90</v>
      </c>
      <c r="R14" s="359" t="s">
        <v>91</v>
      </c>
      <c r="S14" s="359" t="s">
        <v>90</v>
      </c>
      <c r="T14" s="359" t="s">
        <v>91</v>
      </c>
      <c r="U14" s="359" t="s">
        <v>90</v>
      </c>
      <c r="V14" s="360" t="s">
        <v>91</v>
      </c>
    </row>
    <row r="15" spans="1:22" ht="25.5" customHeight="1" thickBot="1">
      <c r="B15" s="159">
        <f>'Општи успех'!C30</f>
        <v>0</v>
      </c>
      <c r="C15" s="129">
        <f>B15-D15</f>
        <v>0</v>
      </c>
      <c r="D15" s="129">
        <f>COUNTIF(Оцене!AE38:AE67,"&gt;0")</f>
        <v>0</v>
      </c>
      <c r="E15" s="130">
        <f>COUNTIF(Оцене!AC38:AC67,"&lt;26")</f>
        <v>0</v>
      </c>
      <c r="F15" s="131">
        <f>SUMIF(Оцене!AC38:AC67,"&lt;26")</f>
        <v>0</v>
      </c>
      <c r="G15" s="131">
        <f>COUNTIF(Оцене!AC38:AC67,F9)-E15</f>
        <v>0</v>
      </c>
      <c r="H15" s="131">
        <f>SUMIF(Оцене!AC38:AC67,F9)-F15</f>
        <v>0</v>
      </c>
      <c r="I15" s="131">
        <f>COUNTIF(Оцене!AC38:AC67,"&gt;0")-E15-G15</f>
        <v>0</v>
      </c>
      <c r="J15" s="131">
        <f>SUMIF(Оцене!AC38:AC67,"&gt;0")-F15-H15</f>
        <v>0</v>
      </c>
      <c r="K15" s="131">
        <f>E15+G15+I15</f>
        <v>0</v>
      </c>
      <c r="L15" s="132">
        <f>F15+H15+J15</f>
        <v>0</v>
      </c>
      <c r="M15" s="369">
        <f>COUNTIF(Оцене!AD38:AD67,"&lt;8")</f>
        <v>0</v>
      </c>
      <c r="N15" s="370">
        <f>SUMIF(Оцене!AD38:AD67,"&lt;8")</f>
        <v>0</v>
      </c>
      <c r="O15" s="361">
        <f>COUNTIF(Оцене!AD38:AD67,"&lt;18")-M15</f>
        <v>0</v>
      </c>
      <c r="P15" s="362">
        <f>SUMIF(Оцене!AD38:AD67,"&lt;18")-N15</f>
        <v>0</v>
      </c>
      <c r="Q15" s="362">
        <f>COUNTIF(Оцене!AD38:AD67,"&lt;25")-M15-O15</f>
        <v>0</v>
      </c>
      <c r="R15" s="362">
        <f>SUMIF(Оцене!AD38:AD67,"&lt;25")-N15-P15</f>
        <v>0</v>
      </c>
      <c r="S15" s="362">
        <f>COUNTIF(Оцене!AD38:AD67,"&gt;24")</f>
        <v>0</v>
      </c>
      <c r="T15" s="363">
        <f>SUMIF(Оцене!AD38:AD67,"&gt;24")</f>
        <v>0</v>
      </c>
      <c r="U15" s="364">
        <f>M15+O15+Q15+S15</f>
        <v>0</v>
      </c>
      <c r="V15" s="365">
        <f>N15+P15+R15+T15</f>
        <v>0</v>
      </c>
    </row>
    <row r="19" spans="2:22" ht="27" customHeight="1" thickBot="1">
      <c r="B19" s="456" t="str">
        <f>Оцене!A71</f>
        <v>осми</v>
      </c>
      <c r="C19" s="456"/>
      <c r="D19" s="456"/>
      <c r="T19" s="427" t="s">
        <v>107</v>
      </c>
      <c r="U19" s="428"/>
      <c r="V19" s="428"/>
    </row>
    <row r="20" spans="2:22" ht="16.5" customHeight="1">
      <c r="B20" s="429" t="s">
        <v>76</v>
      </c>
      <c r="C20" s="430"/>
      <c r="D20" s="431"/>
      <c r="E20" s="432" t="s">
        <v>77</v>
      </c>
      <c r="F20" s="433"/>
      <c r="G20" s="433"/>
      <c r="H20" s="433"/>
      <c r="I20" s="433"/>
      <c r="J20" s="433"/>
      <c r="K20" s="433"/>
      <c r="L20" s="434"/>
      <c r="M20" s="366"/>
      <c r="N20" s="356"/>
      <c r="O20" s="435" t="s">
        <v>78</v>
      </c>
      <c r="P20" s="435"/>
      <c r="Q20" s="435"/>
      <c r="R20" s="435"/>
      <c r="S20" s="435"/>
      <c r="T20" s="435"/>
      <c r="U20" s="435"/>
      <c r="V20" s="436"/>
    </row>
    <row r="21" spans="2:22" ht="37.5" customHeight="1">
      <c r="B21" s="439" t="s">
        <v>79</v>
      </c>
      <c r="C21" s="441" t="s">
        <v>80</v>
      </c>
      <c r="D21" s="443" t="s">
        <v>81</v>
      </c>
      <c r="E21" s="445" t="s">
        <v>82</v>
      </c>
      <c r="F21" s="446"/>
      <c r="G21" s="447" t="s">
        <v>83</v>
      </c>
      <c r="H21" s="446"/>
      <c r="I21" s="447" t="s">
        <v>84</v>
      </c>
      <c r="J21" s="446"/>
      <c r="K21" s="448" t="s">
        <v>85</v>
      </c>
      <c r="L21" s="449"/>
      <c r="M21" s="450" t="s">
        <v>86</v>
      </c>
      <c r="N21" s="451"/>
      <c r="O21" s="452" t="s">
        <v>87</v>
      </c>
      <c r="P21" s="453"/>
      <c r="Q21" s="454" t="s">
        <v>88</v>
      </c>
      <c r="R21" s="452"/>
      <c r="S21" s="454" t="s">
        <v>89</v>
      </c>
      <c r="T21" s="452"/>
      <c r="U21" s="437" t="s">
        <v>85</v>
      </c>
      <c r="V21" s="438"/>
    </row>
    <row r="22" spans="2:22" ht="81" customHeight="1" thickBot="1">
      <c r="B22" s="440"/>
      <c r="C22" s="442"/>
      <c r="D22" s="444"/>
      <c r="E22" s="125" t="s">
        <v>90</v>
      </c>
      <c r="F22" s="126" t="s">
        <v>91</v>
      </c>
      <c r="G22" s="126" t="s">
        <v>90</v>
      </c>
      <c r="H22" s="126" t="s">
        <v>91</v>
      </c>
      <c r="I22" s="126" t="s">
        <v>90</v>
      </c>
      <c r="J22" s="126" t="s">
        <v>91</v>
      </c>
      <c r="K22" s="126" t="s">
        <v>90</v>
      </c>
      <c r="L22" s="127" t="s">
        <v>91</v>
      </c>
      <c r="M22" s="367" t="s">
        <v>90</v>
      </c>
      <c r="N22" s="368" t="s">
        <v>91</v>
      </c>
      <c r="O22" s="358" t="s">
        <v>90</v>
      </c>
      <c r="P22" s="359" t="s">
        <v>91</v>
      </c>
      <c r="Q22" s="359" t="s">
        <v>90</v>
      </c>
      <c r="R22" s="359" t="s">
        <v>91</v>
      </c>
      <c r="S22" s="359" t="s">
        <v>90</v>
      </c>
      <c r="T22" s="359" t="s">
        <v>91</v>
      </c>
      <c r="U22" s="359" t="s">
        <v>90</v>
      </c>
      <c r="V22" s="360" t="s">
        <v>91</v>
      </c>
    </row>
    <row r="23" spans="2:22" ht="26.25" customHeight="1" thickBot="1">
      <c r="B23" s="159">
        <f>'Општи успех'!C56</f>
        <v>0</v>
      </c>
      <c r="C23" s="129">
        <f>B23-D23</f>
        <v>0</v>
      </c>
      <c r="D23" s="129">
        <f>COUNTIF(Оцене!AE73:AE102,"&gt;0")</f>
        <v>0</v>
      </c>
      <c r="E23" s="130">
        <f>COUNTIF(Оцене!AC73:AC102,"&lt;26")</f>
        <v>0</v>
      </c>
      <c r="F23" s="131">
        <f>SUMIF(Оцене!AC73:AC102,"&lt;26")</f>
        <v>0</v>
      </c>
      <c r="G23" s="131">
        <f>COUNTIF(Оцене!AC73:AC102,F9)-E23</f>
        <v>0</v>
      </c>
      <c r="H23" s="131">
        <f>SUMIF(Оцене!AC73:AC102,F9)-F23</f>
        <v>0</v>
      </c>
      <c r="I23" s="131">
        <f>COUNTIF(Оцене!AC73:AC102,"&gt;0")-E23-G23</f>
        <v>0</v>
      </c>
      <c r="J23" s="131">
        <f>SUMIF(Оцене!AC73:AC102,"&gt;0")-F23-H23</f>
        <v>0</v>
      </c>
      <c r="K23" s="131">
        <f>E23+G23+I23</f>
        <v>0</v>
      </c>
      <c r="L23" s="132">
        <f>F23+H23+J23</f>
        <v>0</v>
      </c>
      <c r="M23" s="369">
        <f>COUNTIF(Оцене!AD73:AD102,"&lt;8")</f>
        <v>0</v>
      </c>
      <c r="N23" s="370">
        <f>SUMIF(Оцене!AD73:AD102,"&lt;8")</f>
        <v>0</v>
      </c>
      <c r="O23" s="361">
        <f>COUNTIF(Оцене!AD73:AD102,"&lt;18")-M23</f>
        <v>0</v>
      </c>
      <c r="P23" s="362">
        <f>SUMIF(Оцене!AD73:AD102,"&lt;18")-N23</f>
        <v>0</v>
      </c>
      <c r="Q23" s="362">
        <f>COUNTIF(Оцене!AD73:AD102,"&lt;25")-M23-O23</f>
        <v>0</v>
      </c>
      <c r="R23" s="362">
        <f>SUMIF(Оцене!AD73:AD102,"&lt;25")-N23-P23</f>
        <v>0</v>
      </c>
      <c r="S23" s="362">
        <f>COUNTIF(Оцене!AD73:AD102,"&gt;24")</f>
        <v>0</v>
      </c>
      <c r="T23" s="363">
        <f>SUMIF(Оцене!AD73:AD102,"&gt;24")</f>
        <v>0</v>
      </c>
      <c r="U23" s="364">
        <f>M23+O23+Q23+S23</f>
        <v>0</v>
      </c>
      <c r="V23" s="365">
        <f>N23+P23+R23+T23</f>
        <v>0</v>
      </c>
    </row>
    <row r="26" spans="2:22" ht="28.5" customHeight="1" thickBot="1">
      <c r="B26" s="455" t="str">
        <f>Оцене!A1</f>
        <v>осми</v>
      </c>
      <c r="C26" s="456"/>
      <c r="D26" s="456"/>
      <c r="V26" s="180" t="s">
        <v>104</v>
      </c>
    </row>
    <row r="27" spans="2:22" ht="27.75" customHeight="1" thickBot="1">
      <c r="B27" s="374">
        <f>SUM(B7,B15,B23)</f>
        <v>1</v>
      </c>
      <c r="C27" s="374">
        <f t="shared" ref="C27:V27" si="0">SUM(C7,C15,C23)</f>
        <v>1</v>
      </c>
      <c r="D27" s="374">
        <f t="shared" si="0"/>
        <v>0</v>
      </c>
      <c r="E27" s="373">
        <f t="shared" si="0"/>
        <v>0</v>
      </c>
      <c r="F27" s="373">
        <f t="shared" si="0"/>
        <v>0</v>
      </c>
      <c r="G27" s="373">
        <f t="shared" si="0"/>
        <v>0</v>
      </c>
      <c r="H27" s="373">
        <f t="shared" si="0"/>
        <v>0</v>
      </c>
      <c r="I27" s="373">
        <f t="shared" si="0"/>
        <v>0</v>
      </c>
      <c r="J27" s="373">
        <f t="shared" si="0"/>
        <v>0</v>
      </c>
      <c r="K27" s="373">
        <f t="shared" si="0"/>
        <v>0</v>
      </c>
      <c r="L27" s="373">
        <f t="shared" si="0"/>
        <v>0</v>
      </c>
      <c r="M27" s="372">
        <f t="shared" si="0"/>
        <v>0</v>
      </c>
      <c r="N27" s="372">
        <f t="shared" si="0"/>
        <v>0</v>
      </c>
      <c r="O27" s="371">
        <f t="shared" si="0"/>
        <v>0</v>
      </c>
      <c r="P27" s="371">
        <f t="shared" si="0"/>
        <v>0</v>
      </c>
      <c r="Q27" s="371">
        <f t="shared" si="0"/>
        <v>0</v>
      </c>
      <c r="R27" s="371">
        <f t="shared" si="0"/>
        <v>0</v>
      </c>
      <c r="S27" s="371">
        <f t="shared" si="0"/>
        <v>0</v>
      </c>
      <c r="T27" s="371">
        <f t="shared" si="0"/>
        <v>0</v>
      </c>
      <c r="U27" s="371">
        <f t="shared" si="0"/>
        <v>0</v>
      </c>
      <c r="V27" s="371">
        <f t="shared" si="0"/>
        <v>0</v>
      </c>
    </row>
  </sheetData>
  <sheetProtection password="DCDD" sheet="1" objects="1" scenarios="1"/>
  <mergeCells count="54">
    <mergeCell ref="B26:D26"/>
    <mergeCell ref="B3:D3"/>
    <mergeCell ref="B11:D11"/>
    <mergeCell ref="B19:D19"/>
    <mergeCell ref="B2:T2"/>
    <mergeCell ref="B4:D4"/>
    <mergeCell ref="E4:L4"/>
    <mergeCell ref="O4:V4"/>
    <mergeCell ref="U5:V5"/>
    <mergeCell ref="G5:H5"/>
    <mergeCell ref="I5:J5"/>
    <mergeCell ref="K5:L5"/>
    <mergeCell ref="M5:N5"/>
    <mergeCell ref="T3:V3"/>
    <mergeCell ref="A9:E9"/>
    <mergeCell ref="O5:P5"/>
    <mergeCell ref="Q5:R5"/>
    <mergeCell ref="S5:T5"/>
    <mergeCell ref="B5:B6"/>
    <mergeCell ref="C5:C6"/>
    <mergeCell ref="D5:D6"/>
    <mergeCell ref="E5:F5"/>
    <mergeCell ref="S21:T21"/>
    <mergeCell ref="U21:V21"/>
    <mergeCell ref="B12:D12"/>
    <mergeCell ref="E12:L12"/>
    <mergeCell ref="O12:V12"/>
    <mergeCell ref="B13:B14"/>
    <mergeCell ref="C13:C14"/>
    <mergeCell ref="D13:D14"/>
    <mergeCell ref="E13:F13"/>
    <mergeCell ref="G13:H13"/>
    <mergeCell ref="I13:J13"/>
    <mergeCell ref="K13:L13"/>
    <mergeCell ref="M13:N13"/>
    <mergeCell ref="O13:P13"/>
    <mergeCell ref="Q13:R13"/>
    <mergeCell ref="S13:T13"/>
    <mergeCell ref="I21:J21"/>
    <mergeCell ref="K21:L21"/>
    <mergeCell ref="M21:N21"/>
    <mergeCell ref="O21:P21"/>
    <mergeCell ref="Q21:R21"/>
    <mergeCell ref="B21:B22"/>
    <mergeCell ref="C21:C22"/>
    <mergeCell ref="D21:D22"/>
    <mergeCell ref="E21:F21"/>
    <mergeCell ref="G21:H21"/>
    <mergeCell ref="T11:V11"/>
    <mergeCell ref="T19:V19"/>
    <mergeCell ref="B20:D20"/>
    <mergeCell ref="E20:L20"/>
    <mergeCell ref="O20:V20"/>
    <mergeCell ref="U13:V13"/>
  </mergeCells>
  <phoneticPr fontId="2" type="noConversion"/>
  <pageMargins left="0.16" right="0.16" top="1" bottom="1" header="0.5" footer="0.5"/>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3">
    <tabColor rgb="FF00B050"/>
  </sheetPr>
  <dimension ref="A1:M103"/>
  <sheetViews>
    <sheetView showGridLines="0" topLeftCell="A78" workbookViewId="0">
      <selection activeCell="B80" sqref="B80:D80"/>
    </sheetView>
  </sheetViews>
  <sheetFormatPr defaultRowHeight="12.75"/>
  <cols>
    <col min="1" max="1" width="9.85546875" customWidth="1"/>
    <col min="2" max="2" width="36" customWidth="1"/>
    <col min="3" max="3" width="10.28515625" customWidth="1"/>
    <col min="4" max="4" width="13.5703125" customWidth="1"/>
    <col min="5" max="5" width="5.7109375" customWidth="1"/>
    <col min="6" max="6" width="17" customWidth="1"/>
    <col min="7" max="7" width="2.7109375" customWidth="1"/>
    <col min="11" max="11" width="10.42578125" customWidth="1"/>
  </cols>
  <sheetData>
    <row r="1" spans="1:13">
      <c r="B1" s="17"/>
      <c r="C1" s="17"/>
      <c r="D1" s="17"/>
      <c r="E1" s="17"/>
      <c r="F1" s="17"/>
      <c r="G1" s="17"/>
      <c r="H1" s="17"/>
      <c r="I1" s="17"/>
      <c r="J1" s="17"/>
      <c r="K1" s="17"/>
      <c r="L1" s="17"/>
      <c r="M1" s="17"/>
    </row>
    <row r="2" spans="1:13" ht="40.5" customHeight="1" thickBot="1">
      <c r="A2" s="181" t="s">
        <v>105</v>
      </c>
      <c r="B2" s="473" t="s">
        <v>176</v>
      </c>
      <c r="C2" s="473"/>
      <c r="D2" s="473"/>
      <c r="E2" s="17"/>
      <c r="F2" s="298" t="s">
        <v>177</v>
      </c>
      <c r="G2" s="17"/>
      <c r="H2" s="17"/>
      <c r="I2" s="17"/>
      <c r="J2" s="480" t="str">
        <f>Оцене!A1</f>
        <v>осми</v>
      </c>
      <c r="K2" s="480"/>
      <c r="L2" s="17"/>
      <c r="M2" s="17"/>
    </row>
    <row r="3" spans="1:13" ht="14.25" thickTop="1" thickBot="1">
      <c r="B3" s="51" t="s">
        <v>39</v>
      </c>
      <c r="C3" s="52" t="s">
        <v>16</v>
      </c>
      <c r="D3" s="53" t="s">
        <v>17</v>
      </c>
      <c r="E3" s="17"/>
      <c r="F3" s="54" t="s">
        <v>22</v>
      </c>
      <c r="G3" s="55"/>
      <c r="H3" s="56" t="s">
        <v>16</v>
      </c>
      <c r="I3" s="474" t="s">
        <v>45</v>
      </c>
      <c r="J3" s="475"/>
      <c r="K3" s="476"/>
      <c r="L3" s="17"/>
      <c r="M3" s="17"/>
    </row>
    <row r="4" spans="1:13" ht="14.25" thickTop="1" thickBot="1">
      <c r="B4" s="57" t="s">
        <v>35</v>
      </c>
      <c r="C4" s="58">
        <f>C9+C13+C14</f>
        <v>1</v>
      </c>
      <c r="D4" s="59"/>
      <c r="E4" s="17"/>
      <c r="F4" s="60" t="s">
        <v>23</v>
      </c>
      <c r="G4" s="61">
        <v>5</v>
      </c>
      <c r="H4" s="62">
        <f>COUNTIF(Оцене!$AB$3:AB$32,G4)</f>
        <v>1</v>
      </c>
      <c r="I4" s="477"/>
      <c r="J4" s="478"/>
      <c r="K4" s="479"/>
      <c r="L4" s="17"/>
      <c r="M4" s="17"/>
    </row>
    <row r="5" spans="1:13" ht="13.5" thickTop="1">
      <c r="B5" s="63" t="s">
        <v>11</v>
      </c>
      <c r="C5" s="64">
        <f>COUNTIF(Оцене!$AI$3:$AI$32,B5)</f>
        <v>1</v>
      </c>
      <c r="D5" s="65">
        <f>C5*100/COUNT(Оцене!$AH$3:$AH$32)</f>
        <v>100</v>
      </c>
      <c r="E5" s="17"/>
      <c r="F5" s="66" t="s">
        <v>24</v>
      </c>
      <c r="G5" s="67">
        <v>4</v>
      </c>
      <c r="H5" s="68">
        <f>COUNTIF(Оцене!$AB$3:AB$32,G5)</f>
        <v>0</v>
      </c>
      <c r="I5" s="462" t="s">
        <v>110</v>
      </c>
      <c r="J5" s="463"/>
      <c r="K5" s="464"/>
      <c r="L5" s="17"/>
      <c r="M5" s="17"/>
    </row>
    <row r="6" spans="1:13">
      <c r="B6" s="69" t="s">
        <v>12</v>
      </c>
      <c r="C6" s="70">
        <f>COUNTIF(Оцене!$AI$3:$AI$32,B6)</f>
        <v>0</v>
      </c>
      <c r="D6" s="71">
        <f>C6*100/COUNT(Оцене!$AH$3:$AH$32)</f>
        <v>0</v>
      </c>
      <c r="E6" s="17"/>
      <c r="F6" s="66" t="s">
        <v>25</v>
      </c>
      <c r="G6" s="67">
        <v>3</v>
      </c>
      <c r="H6" s="68">
        <f>COUNTIF(Оцене!$AB$3:AB$32,G6)</f>
        <v>0</v>
      </c>
      <c r="I6" s="462" t="s">
        <v>109</v>
      </c>
      <c r="J6" s="463"/>
      <c r="K6" s="464"/>
      <c r="L6" s="17"/>
      <c r="M6" s="17"/>
    </row>
    <row r="7" spans="1:13">
      <c r="B7" s="69" t="s">
        <v>10</v>
      </c>
      <c r="C7" s="70">
        <f>COUNTIF(Оцене!$AI$3:$AI$32,B7)</f>
        <v>0</v>
      </c>
      <c r="D7" s="71">
        <f>C7*100/COUNT(Оцене!$AH$3:$AH$32)</f>
        <v>0</v>
      </c>
      <c r="E7" s="17"/>
      <c r="F7" s="66" t="s">
        <v>26</v>
      </c>
      <c r="G7" s="67">
        <v>2</v>
      </c>
      <c r="H7" s="68">
        <f>COUNTIF(Оцене!$AB$3:AB$32,G7)</f>
        <v>0</v>
      </c>
      <c r="I7" s="462" t="s">
        <v>43</v>
      </c>
      <c r="J7" s="463"/>
      <c r="K7" s="464"/>
      <c r="L7" s="17"/>
      <c r="M7" s="17"/>
    </row>
    <row r="8" spans="1:13" ht="13.5" thickBot="1">
      <c r="B8" s="69" t="s">
        <v>13</v>
      </c>
      <c r="C8" s="70">
        <f>COUNTIF(Оцене!$AI$3:$AI$32,B8)</f>
        <v>0</v>
      </c>
      <c r="D8" s="71">
        <f>C8*100/COUNT(Оцене!$AH$3:$AH$32)</f>
        <v>0</v>
      </c>
      <c r="E8" s="17"/>
      <c r="F8" s="72" t="s">
        <v>27</v>
      </c>
      <c r="G8" s="73">
        <v>1</v>
      </c>
      <c r="H8" s="68">
        <f>COUNTIF(Оцене!$AB$3:AB$32,G8)</f>
        <v>0</v>
      </c>
      <c r="I8" s="465" t="s">
        <v>44</v>
      </c>
      <c r="J8" s="466"/>
      <c r="K8" s="467"/>
      <c r="L8" s="17"/>
      <c r="M8" s="17"/>
    </row>
    <row r="9" spans="1:13" ht="14.25" thickTop="1" thickBot="1">
      <c r="B9" s="75" t="s">
        <v>41</v>
      </c>
      <c r="C9" s="76">
        <f>SUM(C5:C8)</f>
        <v>1</v>
      </c>
      <c r="D9" s="77">
        <f>SUM(D5:D8)</f>
        <v>100</v>
      </c>
      <c r="E9" s="17"/>
      <c r="F9" s="468"/>
      <c r="G9" s="469"/>
      <c r="H9" s="78">
        <f>SUM(H5:H8)</f>
        <v>0</v>
      </c>
      <c r="I9" s="470" t="s">
        <v>46</v>
      </c>
      <c r="J9" s="471"/>
      <c r="K9" s="472"/>
      <c r="L9" s="17"/>
      <c r="M9" s="17"/>
    </row>
    <row r="10" spans="1:13" ht="13.5" thickTop="1">
      <c r="B10" s="79" t="s">
        <v>28</v>
      </c>
      <c r="C10" s="80">
        <f>COUNTIF(Оцене!$AK$3:$AK$32,1)</f>
        <v>0</v>
      </c>
      <c r="D10" s="81">
        <f>C10*100/COUNT(Оцене!$AH$3:$AH$32)</f>
        <v>0</v>
      </c>
      <c r="E10" s="17"/>
      <c r="F10" s="74"/>
      <c r="G10" s="74"/>
      <c r="H10" s="62"/>
      <c r="I10" s="82"/>
      <c r="J10" s="17"/>
      <c r="K10" s="17"/>
      <c r="L10" s="17"/>
      <c r="M10" s="17"/>
    </row>
    <row r="11" spans="1:13">
      <c r="B11" s="83" t="s">
        <v>29</v>
      </c>
      <c r="C11" s="84">
        <f>COUNTIF(Оцене!$AK$3:$AK$32,2)</f>
        <v>0</v>
      </c>
      <c r="D11" s="85">
        <f>C11*100/COUNT(Оцене!$AH$3:$AH$32)</f>
        <v>0</v>
      </c>
      <c r="E11" s="86"/>
      <c r="F11" s="82"/>
      <c r="G11" s="82"/>
      <c r="H11" s="82"/>
      <c r="I11" s="17"/>
      <c r="J11" s="17"/>
      <c r="K11" s="17"/>
      <c r="L11" s="17"/>
      <c r="M11" s="17"/>
    </row>
    <row r="12" spans="1:13" ht="12.75" customHeight="1" thickBot="1">
      <c r="B12" s="87" t="s">
        <v>33</v>
      </c>
      <c r="C12" s="84">
        <f>COUNTIF(Оцене!$AK$3:$AK$32,"&gt;2")</f>
        <v>0</v>
      </c>
      <c r="D12" s="88">
        <f>C12*100/COUNT(Оцене!$AH$3:$AH$32)</f>
        <v>0</v>
      </c>
      <c r="E12" s="17"/>
      <c r="F12" s="17"/>
      <c r="G12" s="17"/>
      <c r="H12" s="17"/>
      <c r="I12" s="17"/>
      <c r="J12" s="17"/>
      <c r="K12" s="17"/>
      <c r="L12" s="17"/>
      <c r="M12" s="17"/>
    </row>
    <row r="13" spans="1:13" ht="12.75" customHeight="1" thickTop="1">
      <c r="B13" s="89" t="s">
        <v>42</v>
      </c>
      <c r="C13" s="76">
        <f>SUM(C10:C12)</f>
        <v>0</v>
      </c>
      <c r="D13" s="90">
        <f>SUM(D10:D12)</f>
        <v>0</v>
      </c>
      <c r="E13" s="17"/>
      <c r="F13" s="17"/>
      <c r="G13" s="17"/>
      <c r="H13" s="17"/>
      <c r="I13" s="17"/>
      <c r="J13" s="17"/>
      <c r="K13" s="17"/>
      <c r="L13" s="17"/>
      <c r="M13" s="17"/>
    </row>
    <row r="14" spans="1:13" ht="13.5" thickBot="1">
      <c r="B14" s="91" t="s">
        <v>40</v>
      </c>
      <c r="C14" s="92">
        <f>COUNTIF(Оцене!$AG$3:$AG$32,"&gt;0")</f>
        <v>0</v>
      </c>
      <c r="D14" s="93">
        <f>C14*100/COUNT(Оцене!$AH$3:$AH$32)</f>
        <v>0</v>
      </c>
      <c r="E14" s="17"/>
      <c r="F14" s="17"/>
      <c r="G14" s="17"/>
      <c r="H14" s="17"/>
      <c r="I14" s="17"/>
      <c r="J14" s="17"/>
      <c r="K14" s="17"/>
      <c r="L14" s="17"/>
      <c r="M14" s="17"/>
    </row>
    <row r="15" spans="1:13" ht="14.25" thickTop="1" thickBot="1">
      <c r="B15" s="62"/>
      <c r="C15" s="17"/>
      <c r="D15" s="94"/>
      <c r="E15" s="82"/>
      <c r="F15" s="17"/>
      <c r="G15" s="17"/>
      <c r="H15" s="17"/>
      <c r="I15" s="17"/>
      <c r="J15" s="17"/>
      <c r="K15" s="17"/>
      <c r="L15" s="17"/>
      <c r="M15" s="17"/>
    </row>
    <row r="16" spans="1:13" ht="13.5" thickTop="1">
      <c r="B16" s="95" t="s">
        <v>30</v>
      </c>
      <c r="C16" s="64">
        <f>COUNTIF(Оцене!AG3:AG32,1)</f>
        <v>0</v>
      </c>
      <c r="D16" s="96">
        <f>C16*100/COUNT(Оцене!$AH$3:$AH$32)</f>
        <v>0</v>
      </c>
      <c r="E16" s="17"/>
      <c r="F16" s="17"/>
      <c r="G16" s="17"/>
      <c r="H16" s="461"/>
      <c r="I16" s="461"/>
      <c r="J16" s="17"/>
      <c r="K16" s="17"/>
      <c r="L16" s="17"/>
      <c r="M16" s="17"/>
    </row>
    <row r="17" spans="1:13">
      <c r="B17" s="97" t="s">
        <v>31</v>
      </c>
      <c r="C17" s="70">
        <f>COUNTIF(Оцене!AG3:AG32,2)</f>
        <v>0</v>
      </c>
      <c r="D17" s="98">
        <f>C17*100/COUNT(Оцене!$AH$3:$AH$32)</f>
        <v>0</v>
      </c>
      <c r="E17" s="17"/>
      <c r="F17" s="17"/>
      <c r="G17" s="17"/>
      <c r="H17" s="461"/>
      <c r="I17" s="461"/>
      <c r="J17" s="17"/>
      <c r="K17" s="17"/>
      <c r="L17" s="17"/>
      <c r="M17" s="17"/>
    </row>
    <row r="18" spans="1:13" ht="13.5" thickBot="1">
      <c r="B18" s="99" t="s">
        <v>32</v>
      </c>
      <c r="C18" s="100">
        <f>COUNTIF(Оцене!AG3:AG32,"&gt;2")</f>
        <v>0</v>
      </c>
      <c r="D18" s="101">
        <f>C18*100/COUNT(Оцене!$AH$3:$AH$32)</f>
        <v>0</v>
      </c>
      <c r="E18" s="17"/>
      <c r="F18" s="17"/>
      <c r="G18" s="17"/>
      <c r="H18" s="461"/>
      <c r="I18" s="461"/>
      <c r="J18" s="17"/>
      <c r="K18" s="17"/>
      <c r="L18" s="17"/>
      <c r="M18" s="17"/>
    </row>
    <row r="19" spans="1:13" ht="13.5" thickTop="1">
      <c r="B19" s="17"/>
      <c r="C19" s="17"/>
      <c r="D19" s="17"/>
      <c r="E19" s="17"/>
      <c r="F19" s="17"/>
      <c r="G19" s="17"/>
      <c r="H19" s="461"/>
      <c r="I19" s="461"/>
      <c r="J19" s="17"/>
      <c r="K19" s="17"/>
      <c r="L19" s="17"/>
      <c r="M19" s="17"/>
    </row>
    <row r="20" spans="1:13" ht="13.5" thickBot="1">
      <c r="B20" s="17"/>
      <c r="C20" s="17"/>
      <c r="D20" s="17"/>
      <c r="E20" s="17"/>
      <c r="F20" s="17"/>
      <c r="G20" s="17"/>
      <c r="H20" s="461"/>
      <c r="I20" s="461"/>
      <c r="J20" s="17"/>
      <c r="K20" s="17"/>
      <c r="L20" s="17"/>
      <c r="M20" s="17"/>
    </row>
    <row r="21" spans="1:13" ht="14.25" thickTop="1" thickBot="1">
      <c r="B21" s="51" t="s">
        <v>18</v>
      </c>
      <c r="C21" s="52" t="s">
        <v>16</v>
      </c>
      <c r="D21" s="102" t="s">
        <v>20</v>
      </c>
      <c r="E21" s="17"/>
      <c r="F21" s="17"/>
      <c r="G21" s="17"/>
      <c r="H21" s="461"/>
      <c r="I21" s="461"/>
      <c r="J21" s="17"/>
      <c r="K21" s="17"/>
      <c r="L21" s="17"/>
      <c r="M21" s="17"/>
    </row>
    <row r="22" spans="1:13" ht="13.5" thickTop="1">
      <c r="B22" s="63" t="s">
        <v>5</v>
      </c>
      <c r="C22" s="64">
        <f>Оцене!AC33</f>
        <v>0</v>
      </c>
      <c r="D22" s="65">
        <f>C22/COUNT(Оцене!$AH$3:$AH$32)</f>
        <v>0</v>
      </c>
      <c r="E22" s="17"/>
      <c r="F22" s="17"/>
      <c r="G22" s="17"/>
      <c r="H22" s="17"/>
      <c r="I22" s="17"/>
      <c r="J22" s="17"/>
      <c r="K22" s="17"/>
      <c r="L22" s="17"/>
      <c r="M22" s="17"/>
    </row>
    <row r="23" spans="1:13" ht="13.5" thickBot="1">
      <c r="B23" s="103" t="s">
        <v>6</v>
      </c>
      <c r="C23" s="100">
        <f>Оцене!AD33</f>
        <v>0</v>
      </c>
      <c r="D23" s="104">
        <f>C23/COUNT(Оцене!$AH$3:$AH$32)</f>
        <v>0</v>
      </c>
      <c r="E23" s="17"/>
      <c r="F23" s="17"/>
      <c r="G23" s="17"/>
      <c r="H23" s="17"/>
      <c r="I23" s="17"/>
      <c r="J23" s="17"/>
      <c r="K23" s="17"/>
      <c r="L23" s="17"/>
      <c r="M23" s="17"/>
    </row>
    <row r="24" spans="1:13" ht="14.25" thickTop="1" thickBot="1">
      <c r="B24" s="105" t="s">
        <v>19</v>
      </c>
      <c r="C24" s="106">
        <f>SUM(C22:C23)</f>
        <v>0</v>
      </c>
      <c r="D24" s="107">
        <f>C24/COUNT(Оцене!$AH$3:$AH$32)</f>
        <v>0</v>
      </c>
      <c r="E24" s="17"/>
      <c r="F24" s="17"/>
      <c r="G24" s="17"/>
      <c r="H24" s="17"/>
      <c r="I24" s="17"/>
      <c r="J24" s="17"/>
      <c r="K24" s="17"/>
      <c r="L24" s="17"/>
      <c r="M24" s="17"/>
    </row>
    <row r="25" spans="1:13" ht="13.5" thickTop="1">
      <c r="B25" s="17"/>
      <c r="C25" s="17"/>
      <c r="D25" s="17"/>
      <c r="E25" s="17"/>
      <c r="F25" s="17"/>
      <c r="G25" s="17"/>
      <c r="H25" s="17"/>
      <c r="I25" s="17"/>
      <c r="J25" s="17"/>
      <c r="K25" s="17"/>
      <c r="L25" s="17"/>
      <c r="M25" s="17"/>
    </row>
    <row r="26" spans="1:13">
      <c r="B26" s="17"/>
      <c r="C26" s="17"/>
      <c r="D26" s="17"/>
      <c r="E26" s="17"/>
      <c r="F26" s="17"/>
      <c r="G26" s="17"/>
      <c r="H26" s="17"/>
      <c r="I26" s="17"/>
      <c r="J26" s="17"/>
      <c r="K26" s="17"/>
      <c r="L26" s="17"/>
      <c r="M26" s="17"/>
    </row>
    <row r="27" spans="1:13">
      <c r="B27" s="17"/>
      <c r="C27" s="17"/>
      <c r="D27" s="17"/>
      <c r="E27" s="17"/>
      <c r="F27" s="17"/>
      <c r="G27" s="17"/>
      <c r="H27" s="17"/>
      <c r="I27" s="17"/>
      <c r="J27" s="17"/>
      <c r="K27" s="17"/>
      <c r="L27" s="17"/>
      <c r="M27" s="17"/>
    </row>
    <row r="28" spans="1:13" ht="38.25" customHeight="1" thickBot="1">
      <c r="A28" s="181" t="s">
        <v>106</v>
      </c>
      <c r="B28" s="473" t="s">
        <v>176</v>
      </c>
      <c r="C28" s="473"/>
      <c r="D28" s="473"/>
      <c r="E28" s="17"/>
      <c r="F28" s="298" t="s">
        <v>177</v>
      </c>
      <c r="G28" s="17"/>
      <c r="H28" s="17"/>
      <c r="I28" s="17"/>
      <c r="J28" s="480" t="str">
        <f>Оцене!A36</f>
        <v>осми</v>
      </c>
      <c r="K28" s="480"/>
      <c r="L28" s="17"/>
      <c r="M28" s="17"/>
    </row>
    <row r="29" spans="1:13" ht="14.25" thickTop="1" thickBot="1">
      <c r="B29" s="51" t="s">
        <v>39</v>
      </c>
      <c r="C29" s="52" t="s">
        <v>16</v>
      </c>
      <c r="D29" s="53" t="s">
        <v>17</v>
      </c>
      <c r="E29" s="17"/>
      <c r="F29" s="54" t="s">
        <v>22</v>
      </c>
      <c r="G29" s="55"/>
      <c r="H29" s="56" t="s">
        <v>16</v>
      </c>
      <c r="I29" s="474" t="s">
        <v>45</v>
      </c>
      <c r="J29" s="475"/>
      <c r="K29" s="476"/>
      <c r="L29" s="17"/>
      <c r="M29" s="17"/>
    </row>
    <row r="30" spans="1:13" ht="14.25" thickTop="1" thickBot="1">
      <c r="B30" s="57" t="s">
        <v>35</v>
      </c>
      <c r="C30" s="58">
        <f>C35+C39+C40</f>
        <v>0</v>
      </c>
      <c r="D30" s="59"/>
      <c r="E30" s="17"/>
      <c r="F30" s="60" t="s">
        <v>23</v>
      </c>
      <c r="G30" s="61">
        <v>5</v>
      </c>
      <c r="H30" s="62">
        <f>COUNTIF(Оцене!$AB$38:AB$67,G30)</f>
        <v>0</v>
      </c>
      <c r="I30" s="477"/>
      <c r="J30" s="478"/>
      <c r="K30" s="479"/>
      <c r="L30" s="17"/>
      <c r="M30" s="17"/>
    </row>
    <row r="31" spans="1:13" ht="13.5" thickTop="1">
      <c r="B31" s="63" t="s">
        <v>11</v>
      </c>
      <c r="C31" s="64">
        <f>COUNTIF(Оцене!$AI$38:$AI$67,B31)</f>
        <v>0</v>
      </c>
      <c r="D31" s="65" t="e">
        <f>C31*100/COUNT(Оцене!$AH$38:$AH$67)</f>
        <v>#DIV/0!</v>
      </c>
      <c r="E31" s="17"/>
      <c r="F31" s="66" t="s">
        <v>24</v>
      </c>
      <c r="G31" s="67">
        <v>4</v>
      </c>
      <c r="H31" s="157">
        <f>COUNTIF(Оцене!$AB$38:AB$67,G31)</f>
        <v>0</v>
      </c>
      <c r="I31" s="462" t="s">
        <v>110</v>
      </c>
      <c r="J31" s="463"/>
      <c r="K31" s="464"/>
    </row>
    <row r="32" spans="1:13">
      <c r="B32" s="69" t="s">
        <v>12</v>
      </c>
      <c r="C32" s="70">
        <f>COUNTIF(Оцене!$AI$38:$AI$67,B32)</f>
        <v>0</v>
      </c>
      <c r="D32" s="71" t="e">
        <f>C32*100/COUNT(Оцене!$AH$38:$AH$67)</f>
        <v>#DIV/0!</v>
      </c>
      <c r="E32" s="17"/>
      <c r="F32" s="66" t="s">
        <v>25</v>
      </c>
      <c r="G32" s="67">
        <v>3</v>
      </c>
      <c r="H32" s="157">
        <f>COUNTIF(Оцене!$AB$38:AB$67,G32)</f>
        <v>0</v>
      </c>
      <c r="I32" s="462" t="s">
        <v>109</v>
      </c>
      <c r="J32" s="463"/>
      <c r="K32" s="464"/>
    </row>
    <row r="33" spans="2:11">
      <c r="B33" s="69" t="s">
        <v>10</v>
      </c>
      <c r="C33" s="70">
        <f>COUNTIF(Оцене!$AI$38:$AI$67,B33)</f>
        <v>0</v>
      </c>
      <c r="D33" s="71" t="e">
        <f>C33*100/COUNT(Оцене!$AH$38:$AH$67)</f>
        <v>#DIV/0!</v>
      </c>
      <c r="E33" s="17"/>
      <c r="F33" s="66" t="s">
        <v>26</v>
      </c>
      <c r="G33" s="67">
        <v>2</v>
      </c>
      <c r="H33" s="157">
        <f>COUNTIF(Оцене!$AB$38:AB$67,G33)</f>
        <v>0</v>
      </c>
      <c r="I33" s="462" t="s">
        <v>43</v>
      </c>
      <c r="J33" s="463"/>
      <c r="K33" s="464"/>
    </row>
    <row r="34" spans="2:11" ht="13.5" thickBot="1">
      <c r="B34" s="69" t="s">
        <v>13</v>
      </c>
      <c r="C34" s="70">
        <f>COUNTIF(Оцене!$AI$38:$AI$67,B34)</f>
        <v>0</v>
      </c>
      <c r="D34" s="71" t="e">
        <f>C34*100/COUNT(Оцене!$AH$38:$AH$67)</f>
        <v>#DIV/0!</v>
      </c>
      <c r="E34" s="17"/>
      <c r="F34" s="72" t="s">
        <v>27</v>
      </c>
      <c r="G34" s="73">
        <v>1</v>
      </c>
      <c r="H34" s="157">
        <f>COUNTIF(Оцене!$AB$38:AB$67,G34)</f>
        <v>0</v>
      </c>
      <c r="I34" s="465" t="s">
        <v>44</v>
      </c>
      <c r="J34" s="466"/>
      <c r="K34" s="467"/>
    </row>
    <row r="35" spans="2:11" ht="14.25" thickTop="1" thickBot="1">
      <c r="B35" s="75" t="s">
        <v>41</v>
      </c>
      <c r="C35" s="76">
        <f>SUM(C31:C34)</f>
        <v>0</v>
      </c>
      <c r="D35" s="77" t="e">
        <f>SUM(D31:D34)</f>
        <v>#DIV/0!</v>
      </c>
      <c r="E35" s="17"/>
      <c r="F35" s="468"/>
      <c r="G35" s="469"/>
      <c r="H35" s="78">
        <f>SUM(H31:H34)</f>
        <v>0</v>
      </c>
      <c r="I35" s="470" t="s">
        <v>46</v>
      </c>
      <c r="J35" s="471"/>
      <c r="K35" s="472"/>
    </row>
    <row r="36" spans="2:11" ht="13.5" thickTop="1">
      <c r="B36" s="79" t="s">
        <v>28</v>
      </c>
      <c r="C36" s="80">
        <f>COUNTIF(Оцене!$AK$38:$AK$67,1)</f>
        <v>0</v>
      </c>
      <c r="D36" s="81" t="e">
        <f>C36*100/COUNT(Оцене!$AH$38:$AH$67)</f>
        <v>#DIV/0!</v>
      </c>
      <c r="E36" s="17"/>
      <c r="F36" s="158"/>
      <c r="G36" s="158"/>
      <c r="H36" s="62"/>
      <c r="I36" s="82"/>
      <c r="J36" s="17"/>
      <c r="K36" s="17"/>
    </row>
    <row r="37" spans="2:11">
      <c r="B37" s="83" t="s">
        <v>29</v>
      </c>
      <c r="C37" s="84">
        <f>COUNTIF(Оцене!$AK$38:$AK$67,2)</f>
        <v>0</v>
      </c>
      <c r="D37" s="85" t="e">
        <f>C37*100/COUNT(Оцене!$AH$38:$AH$67)</f>
        <v>#DIV/0!</v>
      </c>
      <c r="E37" s="86"/>
      <c r="F37" s="82"/>
      <c r="G37" s="82"/>
      <c r="H37" s="82"/>
      <c r="I37" s="17"/>
      <c r="J37" s="17"/>
      <c r="K37" s="17"/>
    </row>
    <row r="38" spans="2:11" ht="13.5" thickBot="1">
      <c r="B38" s="87" t="s">
        <v>33</v>
      </c>
      <c r="C38" s="84">
        <f>COUNTIF(Оцене!$AK$38:$AK$67,"&gt;2")</f>
        <v>0</v>
      </c>
      <c r="D38" s="88" t="e">
        <f>C38*100/COUNT(Оцене!$AH$38:$AH$67)</f>
        <v>#DIV/0!</v>
      </c>
      <c r="E38" s="17"/>
      <c r="F38" s="17"/>
      <c r="G38" s="17"/>
      <c r="H38" s="17"/>
      <c r="I38" s="17"/>
      <c r="J38" s="17"/>
      <c r="K38" s="17"/>
    </row>
    <row r="39" spans="2:11" ht="13.5" thickTop="1">
      <c r="B39" s="89" t="s">
        <v>42</v>
      </c>
      <c r="C39" s="76">
        <f>SUM(C36:C38)</f>
        <v>0</v>
      </c>
      <c r="D39" s="90" t="e">
        <f>SUM(D36:D38)</f>
        <v>#DIV/0!</v>
      </c>
      <c r="E39" s="17"/>
      <c r="F39" s="17"/>
      <c r="G39" s="17"/>
      <c r="H39" s="17"/>
      <c r="I39" s="17"/>
      <c r="J39" s="17"/>
      <c r="K39" s="17"/>
    </row>
    <row r="40" spans="2:11" ht="13.5" thickBot="1">
      <c r="B40" s="91" t="s">
        <v>40</v>
      </c>
      <c r="C40" s="92">
        <f>COUNTIF(Оцене!$AG$38:$AG$67,"&gt;0")</f>
        <v>0</v>
      </c>
      <c r="D40" s="93" t="e">
        <f>C40*100/COUNT(Оцене!$AH$38:$AH$67)</f>
        <v>#DIV/0!</v>
      </c>
      <c r="E40" s="17"/>
      <c r="F40" s="17"/>
      <c r="G40" s="17"/>
      <c r="H40" s="17"/>
      <c r="I40" s="17"/>
      <c r="J40" s="17"/>
      <c r="K40" s="17"/>
    </row>
    <row r="41" spans="2:11" ht="14.25" thickTop="1" thickBot="1">
      <c r="B41" s="62"/>
      <c r="C41" s="17"/>
      <c r="D41" s="94"/>
      <c r="E41" s="82"/>
      <c r="F41" s="17"/>
      <c r="G41" s="17"/>
      <c r="H41" s="17"/>
      <c r="I41" s="17"/>
      <c r="J41" s="17"/>
      <c r="K41" s="17"/>
    </row>
    <row r="42" spans="2:11" ht="13.5" thickTop="1">
      <c r="B42" s="95" t="s">
        <v>30</v>
      </c>
      <c r="C42" s="64">
        <f>COUNTIF(Оцене!AG38:AG67,1)</f>
        <v>0</v>
      </c>
      <c r="D42" s="96" t="e">
        <f>C42*100/COUNT(Оцене!$AH$38:$AH$67)</f>
        <v>#DIV/0!</v>
      </c>
      <c r="E42" s="17"/>
      <c r="F42" s="17"/>
      <c r="G42" s="17"/>
      <c r="H42" s="461"/>
      <c r="I42" s="461"/>
      <c r="J42" s="17"/>
      <c r="K42" s="17"/>
    </row>
    <row r="43" spans="2:11">
      <c r="B43" s="97" t="s">
        <v>31</v>
      </c>
      <c r="C43" s="70">
        <f>COUNTIF(Оцене!AG38:AG67,2)</f>
        <v>0</v>
      </c>
      <c r="D43" s="98" t="e">
        <f>C43*100/COUNT(Оцене!$AH$38:$AH$67)</f>
        <v>#DIV/0!</v>
      </c>
      <c r="E43" s="17"/>
      <c r="F43" s="17"/>
      <c r="G43" s="17"/>
      <c r="H43" s="461"/>
      <c r="I43" s="461"/>
      <c r="J43" s="17"/>
      <c r="K43" s="17"/>
    </row>
    <row r="44" spans="2:11" ht="13.5" thickBot="1">
      <c r="B44" s="99" t="s">
        <v>32</v>
      </c>
      <c r="C44" s="100">
        <f>COUNTIF(Оцене!AG38:AG67,"&gt;2")</f>
        <v>0</v>
      </c>
      <c r="D44" s="101" t="e">
        <f>C44*100/COUNT(Оцене!$AH$38:$AH$67)</f>
        <v>#DIV/0!</v>
      </c>
      <c r="E44" s="17"/>
      <c r="F44" s="17"/>
      <c r="G44" s="17"/>
      <c r="H44" s="461"/>
      <c r="I44" s="461"/>
      <c r="J44" s="17"/>
      <c r="K44" s="17"/>
    </row>
    <row r="45" spans="2:11" ht="13.5" thickTop="1">
      <c r="B45" s="17"/>
      <c r="C45" s="17"/>
      <c r="D45" s="17"/>
      <c r="E45" s="17"/>
      <c r="F45" s="17"/>
      <c r="G45" s="17"/>
      <c r="H45" s="461"/>
      <c r="I45" s="461"/>
      <c r="J45" s="17"/>
      <c r="K45" s="17"/>
    </row>
    <row r="46" spans="2:11" ht="13.5" thickBot="1">
      <c r="B46" s="17"/>
      <c r="C46" s="17"/>
      <c r="D46" s="17"/>
      <c r="E46" s="17"/>
      <c r="F46" s="17"/>
      <c r="G46" s="17"/>
      <c r="H46" s="461"/>
      <c r="I46" s="461"/>
      <c r="J46" s="17"/>
      <c r="K46" s="17"/>
    </row>
    <row r="47" spans="2:11" ht="14.25" thickTop="1" thickBot="1">
      <c r="B47" s="51" t="s">
        <v>18</v>
      </c>
      <c r="C47" s="52" t="s">
        <v>16</v>
      </c>
      <c r="D47" s="102" t="s">
        <v>20</v>
      </c>
      <c r="E47" s="17"/>
      <c r="F47" s="17"/>
      <c r="G47" s="17"/>
      <c r="H47" s="461"/>
      <c r="I47" s="461"/>
      <c r="J47" s="17"/>
      <c r="K47" s="17"/>
    </row>
    <row r="48" spans="2:11" ht="13.5" thickTop="1">
      <c r="B48" s="63" t="s">
        <v>5</v>
      </c>
      <c r="C48" s="64">
        <f>Оцене!AC68</f>
        <v>0</v>
      </c>
      <c r="D48" s="65" t="e">
        <f>C48/COUNT(Оцене!$AH$38:$AH$67)</f>
        <v>#DIV/0!</v>
      </c>
      <c r="E48" s="17"/>
      <c r="F48" s="17"/>
      <c r="G48" s="17"/>
      <c r="H48" s="17"/>
      <c r="I48" s="17"/>
      <c r="J48" s="17"/>
      <c r="K48" s="17"/>
    </row>
    <row r="49" spans="1:11" ht="13.5" thickBot="1">
      <c r="B49" s="103" t="s">
        <v>6</v>
      </c>
      <c r="C49" s="100">
        <f>Оцене!AD68</f>
        <v>0</v>
      </c>
      <c r="D49" s="104" t="e">
        <f>C49/COUNT(Оцене!$AH$38:$AH$67)</f>
        <v>#DIV/0!</v>
      </c>
      <c r="E49" s="17"/>
      <c r="F49" s="17"/>
      <c r="G49" s="17"/>
      <c r="H49" s="17"/>
      <c r="I49" s="17"/>
      <c r="J49" s="17"/>
      <c r="K49" s="17"/>
    </row>
    <row r="50" spans="1:11" ht="14.25" thickTop="1" thickBot="1">
      <c r="B50" s="105" t="s">
        <v>19</v>
      </c>
      <c r="C50" s="106">
        <f>SUM(C48:C49)</f>
        <v>0</v>
      </c>
      <c r="D50" s="107" t="e">
        <f>C50/COUNT(Оцене!$AH$38:$AH$67)</f>
        <v>#DIV/0!</v>
      </c>
      <c r="E50" s="17"/>
      <c r="F50" s="17"/>
      <c r="G50" s="17"/>
      <c r="H50" s="17"/>
      <c r="I50" s="17"/>
      <c r="J50" s="17"/>
      <c r="K50" s="17"/>
    </row>
    <row r="51" spans="1:11" ht="13.5" thickTop="1"/>
    <row r="54" spans="1:11" ht="36" customHeight="1" thickBot="1">
      <c r="A54" s="181" t="s">
        <v>107</v>
      </c>
      <c r="B54" s="473" t="s">
        <v>176</v>
      </c>
      <c r="C54" s="473"/>
      <c r="D54" s="473"/>
      <c r="E54" s="17"/>
      <c r="F54" s="298" t="s">
        <v>177</v>
      </c>
      <c r="G54" s="17"/>
      <c r="H54" s="17"/>
      <c r="I54" s="17"/>
      <c r="J54" s="480" t="str">
        <f>Оцене!A71</f>
        <v>осми</v>
      </c>
      <c r="K54" s="480"/>
    </row>
    <row r="55" spans="1:11" ht="14.25" thickTop="1" thickBot="1">
      <c r="B55" s="51" t="s">
        <v>39</v>
      </c>
      <c r="C55" s="52" t="s">
        <v>16</v>
      </c>
      <c r="D55" s="53" t="s">
        <v>17</v>
      </c>
      <c r="E55" s="17"/>
      <c r="F55" s="54" t="s">
        <v>22</v>
      </c>
      <c r="G55" s="55"/>
      <c r="H55" s="56" t="s">
        <v>16</v>
      </c>
      <c r="I55" s="474" t="s">
        <v>45</v>
      </c>
      <c r="J55" s="475"/>
      <c r="K55" s="476"/>
    </row>
    <row r="56" spans="1:11" ht="14.25" thickTop="1" thickBot="1">
      <c r="B56" s="57" t="s">
        <v>35</v>
      </c>
      <c r="C56" s="58">
        <f>C61+C65+C66</f>
        <v>0</v>
      </c>
      <c r="D56" s="59"/>
      <c r="E56" s="17"/>
      <c r="F56" s="60" t="s">
        <v>23</v>
      </c>
      <c r="G56" s="61">
        <v>5</v>
      </c>
      <c r="H56" s="62">
        <f>COUNTIF(Оцене!$AB$73:AB$102,G56)</f>
        <v>0</v>
      </c>
      <c r="I56" s="477"/>
      <c r="J56" s="478"/>
      <c r="K56" s="479"/>
    </row>
    <row r="57" spans="1:11" ht="13.5" thickTop="1">
      <c r="B57" s="63" t="s">
        <v>11</v>
      </c>
      <c r="C57" s="64">
        <f>COUNTIF(Оцене!$AI$73:$AI$102,B57)</f>
        <v>0</v>
      </c>
      <c r="D57" s="65" t="e">
        <f>C57*100/COUNT(Оцене!$AH$73:$AH$102)</f>
        <v>#DIV/0!</v>
      </c>
      <c r="E57" s="17"/>
      <c r="F57" s="66" t="s">
        <v>24</v>
      </c>
      <c r="G57" s="67">
        <v>4</v>
      </c>
      <c r="H57" s="157">
        <f>COUNTIF(Оцене!$AB$73:AB$102,G57)</f>
        <v>0</v>
      </c>
      <c r="I57" s="462" t="s">
        <v>110</v>
      </c>
      <c r="J57" s="463"/>
      <c r="K57" s="464"/>
    </row>
    <row r="58" spans="1:11">
      <c r="B58" s="69" t="s">
        <v>12</v>
      </c>
      <c r="C58" s="70">
        <f>COUNTIF(Оцене!$AI$73:$AI$102,B58)</f>
        <v>0</v>
      </c>
      <c r="D58" s="71" t="e">
        <f>C58*100/COUNT(Оцене!$AH$73:$AH$102)</f>
        <v>#DIV/0!</v>
      </c>
      <c r="E58" s="17"/>
      <c r="F58" s="66" t="s">
        <v>25</v>
      </c>
      <c r="G58" s="67">
        <v>3</v>
      </c>
      <c r="H58" s="157">
        <f>COUNTIF(Оцене!$AB$73:AB$102,G58)</f>
        <v>0</v>
      </c>
      <c r="I58" s="462" t="s">
        <v>109</v>
      </c>
      <c r="J58" s="463"/>
      <c r="K58" s="464"/>
    </row>
    <row r="59" spans="1:11">
      <c r="B59" s="69" t="s">
        <v>10</v>
      </c>
      <c r="C59" s="70">
        <f>COUNTIF(Оцене!$AI$73:$AI$102,B59)</f>
        <v>0</v>
      </c>
      <c r="D59" s="71" t="e">
        <f>C59*100/COUNT(Оцене!$AH$73:$AH$102)</f>
        <v>#DIV/0!</v>
      </c>
      <c r="E59" s="17"/>
      <c r="F59" s="66" t="s">
        <v>26</v>
      </c>
      <c r="G59" s="67">
        <v>2</v>
      </c>
      <c r="H59" s="157">
        <f>COUNTIF(Оцене!$AB$73:AB$102,G59)</f>
        <v>0</v>
      </c>
      <c r="I59" s="462" t="s">
        <v>43</v>
      </c>
      <c r="J59" s="463"/>
      <c r="K59" s="464"/>
    </row>
    <row r="60" spans="1:11" ht="13.5" thickBot="1">
      <c r="B60" s="69" t="s">
        <v>13</v>
      </c>
      <c r="C60" s="70">
        <f>COUNTIF(Оцене!$AI$73:$AI$102,B60)</f>
        <v>0</v>
      </c>
      <c r="D60" s="71" t="e">
        <f>C60*100/COUNT(Оцене!$AH$73:$AH$102)</f>
        <v>#DIV/0!</v>
      </c>
      <c r="E60" s="17"/>
      <c r="F60" s="72" t="s">
        <v>27</v>
      </c>
      <c r="G60" s="73">
        <v>1</v>
      </c>
      <c r="H60" s="157">
        <f>COUNTIF(Оцене!$AB$73:AB$102,G60)</f>
        <v>0</v>
      </c>
      <c r="I60" s="465" t="s">
        <v>44</v>
      </c>
      <c r="J60" s="466"/>
      <c r="K60" s="467"/>
    </row>
    <row r="61" spans="1:11" ht="14.25" thickTop="1" thickBot="1">
      <c r="B61" s="75" t="s">
        <v>41</v>
      </c>
      <c r="C61" s="76">
        <f>SUM(C57:C60)</f>
        <v>0</v>
      </c>
      <c r="D61" s="77" t="e">
        <f>SUM(D57:D60)</f>
        <v>#DIV/0!</v>
      </c>
      <c r="E61" s="17"/>
      <c r="F61" s="468"/>
      <c r="G61" s="469"/>
      <c r="H61" s="78">
        <f>SUM(H57:H60)</f>
        <v>0</v>
      </c>
      <c r="I61" s="470" t="s">
        <v>46</v>
      </c>
      <c r="J61" s="471"/>
      <c r="K61" s="472"/>
    </row>
    <row r="62" spans="1:11" ht="13.5" thickTop="1">
      <c r="B62" s="79" t="s">
        <v>28</v>
      </c>
      <c r="C62" s="80">
        <f>COUNTIF(Оцене!$AK$73:$AK$102,1)</f>
        <v>0</v>
      </c>
      <c r="D62" s="81" t="e">
        <f>C62*100/COUNT(Оцене!$AH$73:$AH$102)</f>
        <v>#DIV/0!</v>
      </c>
      <c r="E62" s="17"/>
      <c r="F62" s="158"/>
      <c r="G62" s="158"/>
      <c r="H62" s="62"/>
      <c r="I62" s="82"/>
      <c r="J62" s="17"/>
      <c r="K62" s="17"/>
    </row>
    <row r="63" spans="1:11">
      <c r="B63" s="83" t="s">
        <v>29</v>
      </c>
      <c r="C63" s="84">
        <f>COUNTIF(Оцене!$AK73:$AK$102,2)</f>
        <v>0</v>
      </c>
      <c r="D63" s="85" t="e">
        <f>C63*100/COUNT(Оцене!$AH$73:$AH$102)</f>
        <v>#DIV/0!</v>
      </c>
      <c r="E63" s="86"/>
      <c r="F63" s="82"/>
      <c r="G63" s="82"/>
      <c r="H63" s="82"/>
      <c r="I63" s="17"/>
      <c r="J63" s="17"/>
      <c r="K63" s="17"/>
    </row>
    <row r="64" spans="1:11" ht="13.5" thickBot="1">
      <c r="B64" s="87" t="s">
        <v>33</v>
      </c>
      <c r="C64" s="84">
        <f>COUNTIF(Оцене!$AK$73:$AK$102,"&gt;2")</f>
        <v>0</v>
      </c>
      <c r="D64" s="88" t="e">
        <f>C64*100/COUNT(Оцене!$AH$73:$AH$102)</f>
        <v>#DIV/0!</v>
      </c>
      <c r="E64" s="17"/>
      <c r="F64" s="17"/>
      <c r="G64" s="17"/>
      <c r="H64" s="17"/>
      <c r="I64" s="17"/>
      <c r="J64" s="17"/>
      <c r="K64" s="17"/>
    </row>
    <row r="65" spans="1:11" ht="13.5" thickTop="1">
      <c r="B65" s="89" t="s">
        <v>42</v>
      </c>
      <c r="C65" s="76">
        <f>SUM(C62:C64)</f>
        <v>0</v>
      </c>
      <c r="D65" s="90" t="e">
        <f>SUM(D62:D64)</f>
        <v>#DIV/0!</v>
      </c>
      <c r="E65" s="17"/>
      <c r="F65" s="17"/>
      <c r="G65" s="17"/>
      <c r="H65" s="17"/>
      <c r="I65" s="17"/>
      <c r="J65" s="17"/>
      <c r="K65" s="17"/>
    </row>
    <row r="66" spans="1:11" ht="13.5" thickBot="1">
      <c r="B66" s="91" t="s">
        <v>40</v>
      </c>
      <c r="C66" s="92">
        <f>COUNTIF(Оцене!$AG$73:$AG$102,"&gt;0")</f>
        <v>0</v>
      </c>
      <c r="D66" s="93" t="e">
        <f>C66*100/COUNT(Оцене!$AH$73:$AH$102)</f>
        <v>#DIV/0!</v>
      </c>
      <c r="E66" s="17"/>
      <c r="F66" s="17"/>
      <c r="G66" s="17"/>
      <c r="H66" s="17"/>
      <c r="I66" s="17"/>
      <c r="J66" s="17"/>
      <c r="K66" s="17"/>
    </row>
    <row r="67" spans="1:11" ht="14.25" thickTop="1" thickBot="1">
      <c r="B67" s="62"/>
      <c r="C67" s="17"/>
      <c r="D67" s="94"/>
      <c r="E67" s="82"/>
      <c r="F67" s="17"/>
      <c r="G67" s="17"/>
      <c r="H67" s="17"/>
      <c r="I67" s="17"/>
      <c r="J67" s="17"/>
      <c r="K67" s="17"/>
    </row>
    <row r="68" spans="1:11" ht="13.5" thickTop="1">
      <c r="B68" s="95" t="s">
        <v>30</v>
      </c>
      <c r="C68" s="64">
        <f>COUNTIF(Оцене!AG73:AG102,1)</f>
        <v>0</v>
      </c>
      <c r="D68" s="96" t="e">
        <f>C68*100/COUNT(Оцене!$AH$73:$AH$102)</f>
        <v>#DIV/0!</v>
      </c>
      <c r="E68" s="17"/>
      <c r="F68" s="17"/>
      <c r="G68" s="17"/>
      <c r="H68" s="461"/>
      <c r="I68" s="461"/>
      <c r="J68" s="17"/>
      <c r="K68" s="17"/>
    </row>
    <row r="69" spans="1:11">
      <c r="B69" s="97" t="s">
        <v>31</v>
      </c>
      <c r="C69" s="70">
        <f>COUNTIF(Оцене!AG73:AG102,2)</f>
        <v>0</v>
      </c>
      <c r="D69" s="98" t="e">
        <f>C69*100/COUNT(Оцене!$AH$73:$AH$102)</f>
        <v>#DIV/0!</v>
      </c>
      <c r="E69" s="17"/>
      <c r="F69" s="17"/>
      <c r="G69" s="17"/>
      <c r="H69" s="461"/>
      <c r="I69" s="461"/>
      <c r="J69" s="17"/>
      <c r="K69" s="17"/>
    </row>
    <row r="70" spans="1:11" ht="13.5" thickBot="1">
      <c r="B70" s="99" t="s">
        <v>32</v>
      </c>
      <c r="C70" s="100">
        <f>COUNTIF(Оцене!AG73:AG102,"&gt;2")</f>
        <v>0</v>
      </c>
      <c r="D70" s="101" t="e">
        <f>C70*100/COUNT(Оцене!$AH$73:$AH$102)</f>
        <v>#DIV/0!</v>
      </c>
      <c r="E70" s="17"/>
      <c r="F70" s="17"/>
      <c r="G70" s="17"/>
      <c r="H70" s="461"/>
      <c r="I70" s="461"/>
      <c r="J70" s="17"/>
      <c r="K70" s="17"/>
    </row>
    <row r="71" spans="1:11" ht="13.5" thickTop="1">
      <c r="B71" s="17"/>
      <c r="C71" s="17"/>
      <c r="D71" s="17"/>
      <c r="E71" s="17"/>
      <c r="F71" s="17"/>
      <c r="G71" s="17"/>
      <c r="H71" s="461"/>
      <c r="I71" s="461"/>
      <c r="J71" s="17"/>
      <c r="K71" s="17"/>
    </row>
    <row r="72" spans="1:11" ht="13.5" thickBot="1">
      <c r="B72" s="17"/>
      <c r="C72" s="17"/>
      <c r="D72" s="17"/>
      <c r="E72" s="17"/>
      <c r="F72" s="17"/>
      <c r="G72" s="17"/>
      <c r="H72" s="461"/>
      <c r="I72" s="461"/>
      <c r="J72" s="17"/>
      <c r="K72" s="17"/>
    </row>
    <row r="73" spans="1:11" ht="14.25" thickTop="1" thickBot="1">
      <c r="B73" s="51" t="s">
        <v>18</v>
      </c>
      <c r="C73" s="52" t="s">
        <v>16</v>
      </c>
      <c r="D73" s="102" t="s">
        <v>20</v>
      </c>
      <c r="E73" s="17"/>
      <c r="F73" s="17"/>
      <c r="G73" s="17"/>
      <c r="H73" s="461"/>
      <c r="I73" s="461"/>
      <c r="J73" s="17"/>
      <c r="K73" s="17"/>
    </row>
    <row r="74" spans="1:11" ht="13.5" thickTop="1">
      <c r="B74" s="63" t="s">
        <v>5</v>
      </c>
      <c r="C74" s="64">
        <f>Оцене!AC103</f>
        <v>0</v>
      </c>
      <c r="D74" s="65" t="e">
        <f>C74/COUNT(Оцене!$AH$73:$AH$102)</f>
        <v>#DIV/0!</v>
      </c>
      <c r="E74" s="17"/>
      <c r="F74" s="17"/>
      <c r="G74" s="17"/>
      <c r="H74" s="17"/>
      <c r="I74" s="17"/>
      <c r="J74" s="17"/>
      <c r="K74" s="17"/>
    </row>
    <row r="75" spans="1:11" ht="13.5" thickBot="1">
      <c r="B75" s="103" t="s">
        <v>6</v>
      </c>
      <c r="C75" s="100">
        <f>Оцене!AD103</f>
        <v>0</v>
      </c>
      <c r="D75" s="104" t="e">
        <f>C75/COUNT(Оцене!$AH$73:$AH$102)</f>
        <v>#DIV/0!</v>
      </c>
      <c r="E75" s="17"/>
      <c r="F75" s="17"/>
      <c r="G75" s="17"/>
      <c r="H75" s="17"/>
      <c r="I75" s="17"/>
      <c r="J75" s="17"/>
      <c r="K75" s="17"/>
    </row>
    <row r="76" spans="1:11" ht="14.25" thickTop="1" thickBot="1">
      <c r="B76" s="105" t="s">
        <v>19</v>
      </c>
      <c r="C76" s="106">
        <f>SUM(C74:C75)</f>
        <v>0</v>
      </c>
      <c r="D76" s="107" t="e">
        <f>C76/COUNT(Оцене!$AH$73:$AH$102)</f>
        <v>#DIV/0!</v>
      </c>
      <c r="E76" s="17"/>
      <c r="F76" s="17"/>
      <c r="G76" s="17"/>
      <c r="H76" s="17"/>
      <c r="I76" s="17"/>
      <c r="J76" s="17"/>
      <c r="K76" s="17"/>
    </row>
    <row r="77" spans="1:11" ht="13.5" thickTop="1"/>
    <row r="80" spans="1:11" ht="36.75" thickBot="1">
      <c r="A80" s="182" t="s">
        <v>104</v>
      </c>
      <c r="B80" s="473" t="s">
        <v>176</v>
      </c>
      <c r="C80" s="473"/>
      <c r="D80" s="473"/>
      <c r="E80" s="17"/>
      <c r="F80" s="298" t="s">
        <v>177</v>
      </c>
      <c r="G80" s="17"/>
      <c r="H80" s="17"/>
      <c r="I80" s="17"/>
      <c r="J80" s="480" t="str">
        <f>Оцене!A1</f>
        <v>осми</v>
      </c>
      <c r="K80" s="480"/>
    </row>
    <row r="81" spans="2:11" ht="14.25" thickTop="1" thickBot="1">
      <c r="B81" s="51" t="s">
        <v>39</v>
      </c>
      <c r="C81" s="52" t="s">
        <v>16</v>
      </c>
      <c r="D81" s="53" t="s">
        <v>17</v>
      </c>
      <c r="E81" s="17"/>
      <c r="F81" s="54" t="s">
        <v>22</v>
      </c>
      <c r="G81" s="55"/>
      <c r="H81" s="56" t="s">
        <v>16</v>
      </c>
      <c r="I81" s="474" t="s">
        <v>45</v>
      </c>
      <c r="J81" s="475"/>
      <c r="K81" s="476"/>
    </row>
    <row r="82" spans="2:11" ht="14.25" thickTop="1" thickBot="1">
      <c r="B82" s="57" t="s">
        <v>35</v>
      </c>
      <c r="C82" s="58">
        <f>C4+C30+C56</f>
        <v>1</v>
      </c>
      <c r="D82" s="59"/>
      <c r="E82" s="17"/>
      <c r="F82" s="60" t="s">
        <v>23</v>
      </c>
      <c r="G82" s="61">
        <v>5</v>
      </c>
      <c r="H82" s="62">
        <f>H4+H30+H56</f>
        <v>1</v>
      </c>
      <c r="I82" s="477"/>
      <c r="J82" s="478"/>
      <c r="K82" s="479"/>
    </row>
    <row r="83" spans="2:11" ht="13.5" thickTop="1">
      <c r="B83" s="63" t="s">
        <v>11</v>
      </c>
      <c r="C83" s="64">
        <f>SUM(C5,C31,C57)</f>
        <v>1</v>
      </c>
      <c r="D83" s="65">
        <f>C83*100/C82</f>
        <v>100</v>
      </c>
      <c r="E83" s="17"/>
      <c r="F83" s="66" t="s">
        <v>24</v>
      </c>
      <c r="G83" s="67">
        <v>4</v>
      </c>
      <c r="H83" s="157">
        <f>H5+H31+H57</f>
        <v>0</v>
      </c>
      <c r="I83" s="462" t="s">
        <v>110</v>
      </c>
      <c r="J83" s="463"/>
      <c r="K83" s="464"/>
    </row>
    <row r="84" spans="2:11">
      <c r="B84" s="69" t="s">
        <v>12</v>
      </c>
      <c r="C84" s="70">
        <f>SUM(C6,C32,C58)</f>
        <v>0</v>
      </c>
      <c r="D84" s="71">
        <f>C84*100/C82</f>
        <v>0</v>
      </c>
      <c r="E84" s="17"/>
      <c r="F84" s="66" t="s">
        <v>25</v>
      </c>
      <c r="G84" s="67">
        <v>3</v>
      </c>
      <c r="H84" s="157">
        <f>H6+H32+H58</f>
        <v>0</v>
      </c>
      <c r="I84" s="462" t="s">
        <v>109</v>
      </c>
      <c r="J84" s="463"/>
      <c r="K84" s="464"/>
    </row>
    <row r="85" spans="2:11">
      <c r="B85" s="69" t="s">
        <v>10</v>
      </c>
      <c r="C85" s="70">
        <f>SUM(C7,C33,C59)</f>
        <v>0</v>
      </c>
      <c r="D85" s="71">
        <f>C85*100/C82</f>
        <v>0</v>
      </c>
      <c r="E85" s="17"/>
      <c r="F85" s="66" t="s">
        <v>26</v>
      </c>
      <c r="G85" s="67">
        <v>2</v>
      </c>
      <c r="H85" s="157">
        <f>H7+H33+H59</f>
        <v>0</v>
      </c>
      <c r="I85" s="462" t="s">
        <v>43</v>
      </c>
      <c r="J85" s="463"/>
      <c r="K85" s="464"/>
    </row>
    <row r="86" spans="2:11" ht="13.5" thickBot="1">
      <c r="B86" s="69" t="s">
        <v>13</v>
      </c>
      <c r="C86" s="70">
        <f>SUM(C8,C34,C60)</f>
        <v>0</v>
      </c>
      <c r="D86" s="71">
        <f>C86*100/C82</f>
        <v>0</v>
      </c>
      <c r="E86" s="17"/>
      <c r="F86" s="72" t="s">
        <v>27</v>
      </c>
      <c r="G86" s="73">
        <v>1</v>
      </c>
      <c r="H86" s="157">
        <f>H8+H34+H60</f>
        <v>0</v>
      </c>
      <c r="I86" s="465" t="s">
        <v>44</v>
      </c>
      <c r="J86" s="466"/>
      <c r="K86" s="467"/>
    </row>
    <row r="87" spans="2:11" ht="14.25" thickTop="1" thickBot="1">
      <c r="B87" s="75" t="s">
        <v>41</v>
      </c>
      <c r="C87" s="76">
        <f>SUM(C83:C86)</f>
        <v>1</v>
      </c>
      <c r="D87" s="77">
        <f>SUM(D83:D86)</f>
        <v>100</v>
      </c>
      <c r="E87" s="17"/>
      <c r="F87" s="468"/>
      <c r="G87" s="469"/>
      <c r="H87" s="78">
        <f>SUM(H83:H86)</f>
        <v>0</v>
      </c>
      <c r="I87" s="470" t="s">
        <v>46</v>
      </c>
      <c r="J87" s="471"/>
      <c r="K87" s="472"/>
    </row>
    <row r="88" spans="2:11" ht="13.5" thickTop="1">
      <c r="B88" s="79" t="s">
        <v>28</v>
      </c>
      <c r="C88" s="80">
        <f>SUM(C10,C36,C62)</f>
        <v>0</v>
      </c>
      <c r="D88" s="81">
        <f>C88*100/C82</f>
        <v>0</v>
      </c>
      <c r="E88" s="17"/>
      <c r="F88" s="158"/>
      <c r="G88" s="158"/>
      <c r="H88" s="62"/>
      <c r="I88" s="82"/>
      <c r="J88" s="17"/>
      <c r="K88" s="17"/>
    </row>
    <row r="89" spans="2:11">
      <c r="B89" s="83" t="s">
        <v>29</v>
      </c>
      <c r="C89" s="84">
        <f>SUM(C11,C37,C63)</f>
        <v>0</v>
      </c>
      <c r="D89" s="85">
        <f>C89*100/C82</f>
        <v>0</v>
      </c>
      <c r="E89" s="86"/>
      <c r="F89" s="82"/>
      <c r="G89" s="82"/>
      <c r="H89" s="82"/>
      <c r="I89" s="17"/>
      <c r="J89" s="17"/>
      <c r="K89" s="17"/>
    </row>
    <row r="90" spans="2:11" ht="13.5" thickBot="1">
      <c r="B90" s="87" t="s">
        <v>33</v>
      </c>
      <c r="C90" s="84">
        <f>SUM(C12,C38,C64)</f>
        <v>0</v>
      </c>
      <c r="D90" s="88">
        <f>C90*100/C82</f>
        <v>0</v>
      </c>
      <c r="E90" s="17"/>
      <c r="F90" s="17"/>
      <c r="G90" s="17"/>
      <c r="H90" s="17"/>
      <c r="I90" s="17"/>
      <c r="J90" s="17"/>
      <c r="K90" s="17"/>
    </row>
    <row r="91" spans="2:11" ht="13.5" thickTop="1">
      <c r="B91" s="89" t="s">
        <v>42</v>
      </c>
      <c r="C91" s="76">
        <f>SUM(C88:C90)</f>
        <v>0</v>
      </c>
      <c r="D91" s="90">
        <f>SUM(D88:D90)</f>
        <v>0</v>
      </c>
      <c r="E91" s="17"/>
      <c r="F91" s="17"/>
      <c r="G91" s="17"/>
      <c r="H91" s="17"/>
      <c r="I91" s="17"/>
      <c r="J91" s="17"/>
      <c r="K91" s="17"/>
    </row>
    <row r="92" spans="2:11" ht="13.5" thickBot="1">
      <c r="B92" s="91" t="s">
        <v>40</v>
      </c>
      <c r="C92" s="92">
        <f>SUM(C14,C40,C66)</f>
        <v>0</v>
      </c>
      <c r="D92" s="93">
        <f>C92*100/C82</f>
        <v>0</v>
      </c>
      <c r="E92" s="17"/>
      <c r="F92" s="17"/>
      <c r="G92" s="17"/>
      <c r="H92" s="17"/>
      <c r="I92" s="17"/>
      <c r="J92" s="17"/>
      <c r="K92" s="17"/>
    </row>
    <row r="93" spans="2:11" ht="14.25" thickTop="1" thickBot="1">
      <c r="B93" s="62"/>
      <c r="C93" s="17"/>
      <c r="D93" s="94"/>
      <c r="E93" s="82"/>
      <c r="F93" s="17"/>
      <c r="G93" s="17"/>
      <c r="H93" s="17"/>
      <c r="I93" s="17"/>
      <c r="J93" s="17"/>
      <c r="K93" s="17"/>
    </row>
    <row r="94" spans="2:11" ht="13.5" thickTop="1">
      <c r="B94" s="95" t="s">
        <v>30</v>
      </c>
      <c r="C94" s="64">
        <f>SUM(C16,C42,C68)</f>
        <v>0</v>
      </c>
      <c r="D94" s="96">
        <f>C94*100/C82</f>
        <v>0</v>
      </c>
      <c r="E94" s="17"/>
      <c r="F94" s="17"/>
      <c r="G94" s="17"/>
      <c r="H94" s="461"/>
      <c r="I94" s="461"/>
      <c r="J94" s="17"/>
      <c r="K94" s="17"/>
    </row>
    <row r="95" spans="2:11">
      <c r="B95" s="97" t="s">
        <v>31</v>
      </c>
      <c r="C95" s="70">
        <f>SUM(C17,C43,C69)</f>
        <v>0</v>
      </c>
      <c r="D95" s="98">
        <f>C95*100/C82</f>
        <v>0</v>
      </c>
      <c r="E95" s="17"/>
      <c r="F95" s="17"/>
      <c r="G95" s="17"/>
      <c r="H95" s="461"/>
      <c r="I95" s="461"/>
      <c r="J95" s="17"/>
      <c r="K95" s="17"/>
    </row>
    <row r="96" spans="2:11" ht="13.5" thickBot="1">
      <c r="B96" s="99" t="s">
        <v>32</v>
      </c>
      <c r="C96" s="100">
        <f>SUM(C18,C44,C70)</f>
        <v>0</v>
      </c>
      <c r="D96" s="101">
        <f>C96*100/C82</f>
        <v>0</v>
      </c>
      <c r="E96" s="17"/>
      <c r="F96" s="17"/>
      <c r="G96" s="17"/>
      <c r="H96" s="461"/>
      <c r="I96" s="461"/>
      <c r="J96" s="17"/>
      <c r="K96" s="17"/>
    </row>
    <row r="97" spans="2:11" ht="13.5" thickTop="1">
      <c r="B97" s="17"/>
      <c r="C97" s="17"/>
      <c r="D97" s="17"/>
      <c r="E97" s="17"/>
      <c r="F97" s="17"/>
      <c r="G97" s="17"/>
      <c r="H97" s="461"/>
      <c r="I97" s="461"/>
      <c r="J97" s="17"/>
      <c r="K97" s="17"/>
    </row>
    <row r="98" spans="2:11" ht="13.5" thickBot="1">
      <c r="B98" s="17"/>
      <c r="C98" s="17"/>
      <c r="D98" s="17"/>
      <c r="E98" s="17"/>
      <c r="F98" s="17"/>
      <c r="G98" s="17"/>
      <c r="H98" s="461"/>
      <c r="I98" s="461"/>
      <c r="J98" s="17"/>
      <c r="K98" s="17"/>
    </row>
    <row r="99" spans="2:11" ht="14.25" thickTop="1" thickBot="1">
      <c r="B99" s="51" t="s">
        <v>18</v>
      </c>
      <c r="C99" s="52" t="s">
        <v>16</v>
      </c>
      <c r="D99" s="102" t="s">
        <v>20</v>
      </c>
      <c r="E99" s="17"/>
      <c r="F99" s="17"/>
      <c r="G99" s="17"/>
      <c r="H99" s="461"/>
      <c r="I99" s="461"/>
      <c r="J99" s="17"/>
      <c r="K99" s="17"/>
    </row>
    <row r="100" spans="2:11" ht="13.5" thickTop="1">
      <c r="B100" s="63" t="s">
        <v>5</v>
      </c>
      <c r="C100" s="64">
        <f>SUM(C22,C48,C74)</f>
        <v>0</v>
      </c>
      <c r="D100" s="65">
        <f>C100/C82</f>
        <v>0</v>
      </c>
      <c r="E100" s="17"/>
      <c r="F100" s="17"/>
      <c r="G100" s="17"/>
      <c r="H100" s="17"/>
      <c r="I100" s="17"/>
      <c r="J100" s="17"/>
      <c r="K100" s="17"/>
    </row>
    <row r="101" spans="2:11" ht="13.5" thickBot="1">
      <c r="B101" s="103" t="s">
        <v>6</v>
      </c>
      <c r="C101" s="100">
        <f>SUM(C23,C49,C75)</f>
        <v>0</v>
      </c>
      <c r="D101" s="104">
        <f>C101/C82</f>
        <v>0</v>
      </c>
      <c r="E101" s="17"/>
      <c r="F101" s="17"/>
      <c r="G101" s="17"/>
      <c r="H101" s="17"/>
      <c r="I101" s="17"/>
      <c r="J101" s="17"/>
      <c r="K101" s="17"/>
    </row>
    <row r="102" spans="2:11" ht="14.25" thickTop="1" thickBot="1">
      <c r="B102" s="105" t="s">
        <v>19</v>
      </c>
      <c r="C102" s="106">
        <f>SUM(C100:C101)</f>
        <v>0</v>
      </c>
      <c r="D102" s="107">
        <f>C102/C82</f>
        <v>0</v>
      </c>
      <c r="E102" s="17"/>
      <c r="F102" s="17"/>
      <c r="G102" s="17"/>
      <c r="H102" s="17"/>
      <c r="I102" s="17"/>
      <c r="J102" s="17"/>
      <c r="K102" s="17"/>
    </row>
    <row r="103" spans="2:11" ht="13.5" thickTop="1"/>
  </sheetData>
  <sheetProtection password="DCDD" sheet="1" objects="1" scenarios="1"/>
  <mergeCells count="44">
    <mergeCell ref="B2:D2"/>
    <mergeCell ref="F9:G9"/>
    <mergeCell ref="I3:K3"/>
    <mergeCell ref="I4:K4"/>
    <mergeCell ref="I5:K5"/>
    <mergeCell ref="I6:K6"/>
    <mergeCell ref="I7:K7"/>
    <mergeCell ref="I8:K8"/>
    <mergeCell ref="I9:K9"/>
    <mergeCell ref="J2:K2"/>
    <mergeCell ref="B28:D28"/>
    <mergeCell ref="I29:K29"/>
    <mergeCell ref="I30:K30"/>
    <mergeCell ref="I31:K31"/>
    <mergeCell ref="I32:K32"/>
    <mergeCell ref="J28:K28"/>
    <mergeCell ref="I33:K33"/>
    <mergeCell ref="I34:K34"/>
    <mergeCell ref="F35:G35"/>
    <mergeCell ref="I35:K35"/>
    <mergeCell ref="H16:I21"/>
    <mergeCell ref="H42:I47"/>
    <mergeCell ref="B54:D54"/>
    <mergeCell ref="I55:K55"/>
    <mergeCell ref="I56:K56"/>
    <mergeCell ref="I57:K57"/>
    <mergeCell ref="J54:K54"/>
    <mergeCell ref="I58:K58"/>
    <mergeCell ref="I59:K59"/>
    <mergeCell ref="I60:K60"/>
    <mergeCell ref="F61:G61"/>
    <mergeCell ref="I61:K61"/>
    <mergeCell ref="H68:I73"/>
    <mergeCell ref="B80:D80"/>
    <mergeCell ref="I81:K81"/>
    <mergeCell ref="I82:K82"/>
    <mergeCell ref="I83:K83"/>
    <mergeCell ref="J80:K80"/>
    <mergeCell ref="H94:I99"/>
    <mergeCell ref="I84:K84"/>
    <mergeCell ref="I85:K85"/>
    <mergeCell ref="I86:K86"/>
    <mergeCell ref="F87:G87"/>
    <mergeCell ref="I87:K87"/>
  </mergeCells>
  <phoneticPr fontId="2" type="noConversion"/>
  <pageMargins left="0.25" right="0.25" top="0.5" bottom="0.5" header="0.5" footer="0.5"/>
  <pageSetup paperSize="9" scale="71" orientation="landscape" r:id="rId1"/>
  <headerFooter alignWithMargins="0"/>
  <rowBreaks count="3" manualBreakCount="3">
    <brk id="26" max="16383" man="1"/>
    <brk id="52" max="16383" man="1"/>
    <brk id="78" max="16383" man="1"/>
  </rowBreaks>
  <ignoredErrors>
    <ignoredError sqref="D14 D5:D8 D10:D12 D16:D18 D22:D24" evalError="1"/>
    <ignoredError sqref="C9" formula="1"/>
    <ignoredError sqref="D9 D13" evalError="1" formula="1"/>
  </ignoredErrors>
</worksheet>
</file>

<file path=xl/worksheets/sheet6.xml><?xml version="1.0" encoding="utf-8"?>
<worksheet xmlns="http://schemas.openxmlformats.org/spreadsheetml/2006/main" xmlns:r="http://schemas.openxmlformats.org/officeDocument/2006/relationships">
  <sheetPr codeName="Sheet2">
    <tabColor rgb="FF00B050"/>
  </sheetPr>
  <dimension ref="A1:X91"/>
  <sheetViews>
    <sheetView showGridLines="0" workbookViewId="0">
      <selection sqref="A1:B1"/>
    </sheetView>
  </sheetViews>
  <sheetFormatPr defaultRowHeight="12.75"/>
  <cols>
    <col min="1" max="1" width="12" customWidth="1"/>
    <col min="2" max="2" width="5.85546875" customWidth="1"/>
    <col min="3" max="22" width="5.28515625" customWidth="1"/>
    <col min="23" max="23" width="5" customWidth="1"/>
  </cols>
  <sheetData>
    <row r="1" spans="1:24" ht="27" customHeight="1" thickBot="1">
      <c r="A1" s="480" t="str">
        <f>Оцене!A1</f>
        <v>осми</v>
      </c>
      <c r="B1" s="480"/>
      <c r="C1" s="473" t="s">
        <v>179</v>
      </c>
      <c r="D1" s="481"/>
      <c r="E1" s="481"/>
      <c r="F1" s="481"/>
      <c r="G1" s="481"/>
      <c r="H1" s="481"/>
      <c r="I1" s="481"/>
      <c r="J1" s="481"/>
      <c r="K1" s="481"/>
      <c r="L1" s="481"/>
      <c r="M1" s="481"/>
      <c r="N1" s="481"/>
      <c r="O1" s="481"/>
      <c r="P1" s="481"/>
      <c r="Q1" s="481"/>
      <c r="R1" s="481"/>
      <c r="S1" s="481"/>
      <c r="T1" s="481"/>
      <c r="U1" s="481"/>
      <c r="V1" s="482" t="s">
        <v>105</v>
      </c>
      <c r="W1" s="482"/>
      <c r="X1" s="482"/>
    </row>
    <row r="2" spans="1:24" ht="146.25" customHeight="1" thickTop="1" thickBot="1">
      <c r="A2" s="529" t="s">
        <v>21</v>
      </c>
      <c r="B2" s="530"/>
      <c r="C2" s="18" t="str">
        <f>Оцене!C2</f>
        <v>Српски језик</v>
      </c>
      <c r="D2" s="19">
        <f>Оцене!D2</f>
        <v>0</v>
      </c>
      <c r="E2" s="19" t="str">
        <f>Оцене!E2</f>
        <v xml:space="preserve">Енглески </v>
      </c>
      <c r="F2" s="19" t="str">
        <f>Оцене!F2</f>
        <v>Ликовна култура</v>
      </c>
      <c r="G2" s="19" t="str">
        <f>Оцене!G2</f>
        <v>Музичка култура</v>
      </c>
      <c r="H2" s="20" t="str">
        <f>Оцене!H2</f>
        <v>Историја</v>
      </c>
      <c r="I2" s="21" t="str">
        <f>Оцене!I2</f>
        <v>Географија</v>
      </c>
      <c r="J2" s="20" t="str">
        <f>Оцене!J2</f>
        <v>Физика</v>
      </c>
      <c r="K2" s="21" t="str">
        <f>Оцене!K2</f>
        <v>Математика</v>
      </c>
      <c r="L2" s="22" t="str">
        <f>Оцене!L2</f>
        <v>Биологија</v>
      </c>
      <c r="M2" s="22" t="str">
        <f>Оцене!M2</f>
        <v>Хемија</v>
      </c>
      <c r="N2" s="22" t="str">
        <f>Оцене!N2</f>
        <v>Техничко и информатичко образовање</v>
      </c>
      <c r="O2" s="19" t="str">
        <f>Оцене!O2</f>
        <v>Физичко васпитање</v>
      </c>
      <c r="P2" s="19" t="str">
        <f>Оцене!P2</f>
        <v>Немачки језик</v>
      </c>
      <c r="Q2" s="19" t="str">
        <f>Оцене!Q2</f>
        <v>Француски језик</v>
      </c>
      <c r="R2" s="19" t="str">
        <f>Оцене!R2</f>
        <v>фудбал</v>
      </c>
      <c r="S2" s="19" t="str">
        <f>Оцене!S2</f>
        <v>рукомет</v>
      </c>
      <c r="T2" s="19" t="str">
        <f>Оцене!T2</f>
        <v>Информатика и рачунарство</v>
      </c>
      <c r="U2" s="19" t="str">
        <f>Оцене!U2</f>
        <v>Цртање, сликање и вајање</v>
      </c>
      <c r="V2" s="154" t="str">
        <f>Оцене!V2</f>
        <v>Хор и оркестар</v>
      </c>
      <c r="W2" s="143" t="str">
        <f>Оцене!AB2</f>
        <v>Владање</v>
      </c>
      <c r="X2" s="148" t="s">
        <v>38</v>
      </c>
    </row>
    <row r="3" spans="1:24" s="2" customFormat="1" ht="13.5" thickTop="1">
      <c r="A3" s="23" t="s">
        <v>11</v>
      </c>
      <c r="B3" s="24">
        <v>5</v>
      </c>
      <c r="C3" s="25">
        <f>COUNTIF(Оцене!C$3:C$32,$B3)</f>
        <v>1</v>
      </c>
      <c r="D3" s="26">
        <f>COUNTIF(Оцене!D$3:D$32,$B3)</f>
        <v>0</v>
      </c>
      <c r="E3" s="26">
        <f>COUNTIF(Оцене!E$3:E$32,$B3)</f>
        <v>1</v>
      </c>
      <c r="F3" s="26">
        <f>COUNTIF(Оцене!F$3:F$32,$B3)</f>
        <v>1</v>
      </c>
      <c r="G3" s="26">
        <f>COUNTIF(Оцене!G$3:G$32,$B3)</f>
        <v>1</v>
      </c>
      <c r="H3" s="26">
        <f>COUNTIF(Оцене!H$3:H$32,$B3)</f>
        <v>1</v>
      </c>
      <c r="I3" s="26">
        <f>COUNTIF(Оцене!I$3:I$32,$B3)</f>
        <v>1</v>
      </c>
      <c r="J3" s="26">
        <f>COUNTIF(Оцене!J$3:J$32,$B3)</f>
        <v>1</v>
      </c>
      <c r="K3" s="26">
        <f>COUNTIF(Оцене!K$3:K$32,$B3)</f>
        <v>1</v>
      </c>
      <c r="L3" s="26">
        <f>COUNTIF(Оцене!L$3:L$32,$B3)</f>
        <v>1</v>
      </c>
      <c r="M3" s="26">
        <f>COUNTIF(Оцене!M$3:M$32,$B3)</f>
        <v>1</v>
      </c>
      <c r="N3" s="26">
        <f>COUNTIF(Оцене!N$3:N$32,$B3)</f>
        <v>1</v>
      </c>
      <c r="O3" s="26">
        <f>COUNTIF(Оцене!O$3:O$32,$B3)</f>
        <v>1</v>
      </c>
      <c r="P3" s="26">
        <f>COUNTIF(Оцене!P$3:P$32,$B3)</f>
        <v>1</v>
      </c>
      <c r="Q3" s="26">
        <f>COUNTIF(Оцене!Q$3:Q$32,$B3)</f>
        <v>0</v>
      </c>
      <c r="R3" s="26">
        <f>COUNTIF(Оцене!R$3:R$32,$B3)</f>
        <v>1</v>
      </c>
      <c r="S3" s="26">
        <f>COUNTIF(Оцене!S$3:S$32,$B3)</f>
        <v>0</v>
      </c>
      <c r="T3" s="26">
        <f>COUNTIF(Оцене!T$3:T$32,$B3)</f>
        <v>1</v>
      </c>
      <c r="U3" s="26">
        <f>COUNTIF(Оцене!U$3:U$32,$B3)</f>
        <v>0</v>
      </c>
      <c r="V3" s="26">
        <f>COUNTIF(Оцене!V$3:V$32,$B3)</f>
        <v>0</v>
      </c>
      <c r="W3" s="165">
        <f>COUNTIF(Оцене!AB$3:AB$32,$B3)</f>
        <v>1</v>
      </c>
      <c r="X3" s="167">
        <f>SUM(C3:S3,W3)</f>
        <v>15</v>
      </c>
    </row>
    <row r="4" spans="1:24" s="2" customFormat="1">
      <c r="A4" s="28" t="s">
        <v>12</v>
      </c>
      <c r="B4" s="29">
        <v>4</v>
      </c>
      <c r="C4" s="30">
        <f>COUNTIF(Оцене!C$3:C$32,$B4)</f>
        <v>0</v>
      </c>
      <c r="D4" s="31">
        <f>COUNTIF(Оцене!D$3:D$32,$B4)</f>
        <v>0</v>
      </c>
      <c r="E4" s="31">
        <f>COUNTIF(Оцене!E$3:E$32,$B4)</f>
        <v>0</v>
      </c>
      <c r="F4" s="31">
        <f>COUNTIF(Оцене!F$3:F$32,$B4)</f>
        <v>0</v>
      </c>
      <c r="G4" s="31">
        <f>COUNTIF(Оцене!G$3:G$32,$B4)</f>
        <v>0</v>
      </c>
      <c r="H4" s="31">
        <f>COUNTIF(Оцене!H$3:H$32,$B4)</f>
        <v>0</v>
      </c>
      <c r="I4" s="31">
        <f>COUNTIF(Оцене!I$3:I$32,$B4)</f>
        <v>0</v>
      </c>
      <c r="J4" s="31">
        <f>COUNTIF(Оцене!J$3:J$32,$B4)</f>
        <v>0</v>
      </c>
      <c r="K4" s="31">
        <f>COUNTIF(Оцене!K$3:K$32,$B4)</f>
        <v>0</v>
      </c>
      <c r="L4" s="31">
        <f>COUNTIF(Оцене!L$3:L$32,$B4)</f>
        <v>0</v>
      </c>
      <c r="M4" s="31">
        <f>COUNTIF(Оцене!M$3:M$32,$B4)</f>
        <v>0</v>
      </c>
      <c r="N4" s="31">
        <f>COUNTIF(Оцене!N$3:N$32,$B4)</f>
        <v>0</v>
      </c>
      <c r="O4" s="31">
        <f>COUNTIF(Оцене!O$3:O$32,$B4)</f>
        <v>0</v>
      </c>
      <c r="P4" s="31">
        <f>COUNTIF(Оцене!P$3:P$32,$B4)</f>
        <v>0</v>
      </c>
      <c r="Q4" s="31">
        <f>COUNTIF(Оцене!Q$3:Q$32,$B4)</f>
        <v>0</v>
      </c>
      <c r="R4" s="31">
        <f>COUNTIF(Оцене!R$3:R$32,$B4)</f>
        <v>0</v>
      </c>
      <c r="S4" s="31">
        <f>COUNTIF(Оцене!S$3:S$32,$B4)</f>
        <v>0</v>
      </c>
      <c r="T4" s="31">
        <f>COUNTIF(Оцене!T$3:T$32,$B4)</f>
        <v>0</v>
      </c>
      <c r="U4" s="31">
        <f>COUNTIF(Оцене!U$3:U$32,$B4)</f>
        <v>0</v>
      </c>
      <c r="V4" s="31">
        <f>COUNTIF(Оцене!V$3:V$32,$B4)</f>
        <v>0</v>
      </c>
      <c r="W4" s="166">
        <f>COUNTIF(Оцене!AB$3:AB$32,$B4)</f>
        <v>0</v>
      </c>
      <c r="X4" s="147">
        <f t="shared" ref="X4:X10" si="0">SUM(C4:S4,W4)</f>
        <v>0</v>
      </c>
    </row>
    <row r="5" spans="1:24" s="2" customFormat="1">
      <c r="A5" s="32" t="s">
        <v>10</v>
      </c>
      <c r="B5" s="29">
        <v>3</v>
      </c>
      <c r="C5" s="30">
        <f>COUNTIF(Оцене!C$3:C$32,$B5)</f>
        <v>0</v>
      </c>
      <c r="D5" s="31">
        <f>COUNTIF(Оцене!D$3:D$32,$B5)</f>
        <v>0</v>
      </c>
      <c r="E5" s="31">
        <f>COUNTIF(Оцене!E$3:E$32,$B5)</f>
        <v>0</v>
      </c>
      <c r="F5" s="31">
        <f>COUNTIF(Оцене!F$3:F$32,$B5)</f>
        <v>0</v>
      </c>
      <c r="G5" s="31">
        <f>COUNTIF(Оцене!G$3:G$32,$B5)</f>
        <v>0</v>
      </c>
      <c r="H5" s="31">
        <f>COUNTIF(Оцене!H$3:H$32,$B5)</f>
        <v>0</v>
      </c>
      <c r="I5" s="31">
        <f>COUNTIF(Оцене!I$3:I$32,$B5)</f>
        <v>0</v>
      </c>
      <c r="J5" s="31">
        <f>COUNTIF(Оцене!J$3:J$32,$B5)</f>
        <v>0</v>
      </c>
      <c r="K5" s="31">
        <f>COUNTIF(Оцене!K$3:K$32,$B5)</f>
        <v>0</v>
      </c>
      <c r="L5" s="31">
        <f>COUNTIF(Оцене!L$3:L$32,$B5)</f>
        <v>0</v>
      </c>
      <c r="M5" s="31">
        <f>COUNTIF(Оцене!M$3:M$32,$B5)</f>
        <v>0</v>
      </c>
      <c r="N5" s="31">
        <f>COUNTIF(Оцене!N$3:N$32,$B5)</f>
        <v>0</v>
      </c>
      <c r="O5" s="31">
        <f>COUNTIF(Оцене!O$3:O$32,$B5)</f>
        <v>0</v>
      </c>
      <c r="P5" s="31">
        <f>COUNTIF(Оцене!P$3:P$32,$B5)</f>
        <v>0</v>
      </c>
      <c r="Q5" s="31">
        <f>COUNTIF(Оцене!Q$3:Q$32,$B5)</f>
        <v>0</v>
      </c>
      <c r="R5" s="31">
        <f>COUNTIF(Оцене!R$3:R$32,$B5)</f>
        <v>0</v>
      </c>
      <c r="S5" s="31">
        <f>COUNTIF(Оцене!S$3:S$32,$B5)</f>
        <v>0</v>
      </c>
      <c r="T5" s="31">
        <f>COUNTIF(Оцене!T$3:T$32,$B5)</f>
        <v>0</v>
      </c>
      <c r="U5" s="31">
        <f>COUNTIF(Оцене!U$3:U$32,$B5)</f>
        <v>0</v>
      </c>
      <c r="V5" s="31">
        <f>COUNTIF(Оцене!V$3:V$32,$B5)</f>
        <v>0</v>
      </c>
      <c r="W5" s="166">
        <f>COUNTIF(Оцене!AB$3:AB$32,$B5)</f>
        <v>0</v>
      </c>
      <c r="X5" s="147">
        <f t="shared" si="0"/>
        <v>0</v>
      </c>
    </row>
    <row r="6" spans="1:24" s="2" customFormat="1" ht="13.5" thickBot="1">
      <c r="A6" s="33" t="s">
        <v>13</v>
      </c>
      <c r="B6" s="34">
        <v>2</v>
      </c>
      <c r="C6" s="30">
        <f>COUNTIF(Оцене!C$3:C$32,$B6)</f>
        <v>0</v>
      </c>
      <c r="D6" s="31">
        <f>COUNTIF(Оцене!D$3:D$32,$B6)</f>
        <v>0</v>
      </c>
      <c r="E6" s="35">
        <f>COUNTIF(Оцене!E$3:E$32,$B6)</f>
        <v>0</v>
      </c>
      <c r="F6" s="31">
        <f>COUNTIF(Оцене!F$3:F$32,$B6)</f>
        <v>0</v>
      </c>
      <c r="G6" s="31">
        <f>COUNTIF(Оцене!G$3:G$32,$B6)</f>
        <v>0</v>
      </c>
      <c r="H6" s="31">
        <f>COUNTIF(Оцене!H$3:H$32,$B6)</f>
        <v>0</v>
      </c>
      <c r="I6" s="31">
        <f>COUNTIF(Оцене!I$3:I$32,$B6)</f>
        <v>0</v>
      </c>
      <c r="J6" s="31">
        <f>COUNTIF(Оцене!J$3:J$32,$B6)</f>
        <v>0</v>
      </c>
      <c r="K6" s="31">
        <f>COUNTIF(Оцене!K$3:K$32,$B6)</f>
        <v>0</v>
      </c>
      <c r="L6" s="31">
        <f>COUNTIF(Оцене!L$3:L$32,$B6)</f>
        <v>0</v>
      </c>
      <c r="M6" s="31">
        <f>COUNTIF(Оцене!M$3:M$32,$B6)</f>
        <v>0</v>
      </c>
      <c r="N6" s="31">
        <f>COUNTIF(Оцене!N$3:N$32,$B6)</f>
        <v>0</v>
      </c>
      <c r="O6" s="31">
        <f>COUNTIF(Оцене!O$3:O$32,$B6)</f>
        <v>0</v>
      </c>
      <c r="P6" s="31">
        <f>COUNTIF(Оцене!P$3:P$32,$B6)</f>
        <v>0</v>
      </c>
      <c r="Q6" s="31">
        <f>COUNTIF(Оцене!Q$3:Q$32,$B6)</f>
        <v>0</v>
      </c>
      <c r="R6" s="31">
        <f>COUNTIF(Оцене!R$3:R$32,$B6)</f>
        <v>0</v>
      </c>
      <c r="S6" s="31">
        <f>COUNTIF(Оцене!S$3:S$32,$B6)</f>
        <v>0</v>
      </c>
      <c r="T6" s="31">
        <f>COUNTIF(Оцене!T$3:T$32,$B6)</f>
        <v>0</v>
      </c>
      <c r="U6" s="31">
        <f>COUNTIF(Оцене!U$3:U$32,$B6)</f>
        <v>0</v>
      </c>
      <c r="V6" s="31">
        <f>COUNTIF(Оцене!V$3:V$32,$B6)</f>
        <v>0</v>
      </c>
      <c r="W6" s="166">
        <f>COUNTIF(Оцене!AB$3:AB$32,$B6)</f>
        <v>0</v>
      </c>
      <c r="X6" s="168">
        <f t="shared" si="0"/>
        <v>0</v>
      </c>
    </row>
    <row r="7" spans="1:24" s="3" customFormat="1" ht="14.25" thickTop="1" thickBot="1">
      <c r="A7" s="525" t="s">
        <v>34</v>
      </c>
      <c r="B7" s="526"/>
      <c r="C7" s="36">
        <f>SUM(C3:C6)</f>
        <v>1</v>
      </c>
      <c r="D7" s="37">
        <f t="shared" ref="D7:W7" si="1">SUM(D3:D6)</f>
        <v>0</v>
      </c>
      <c r="E7" s="38">
        <f t="shared" si="1"/>
        <v>1</v>
      </c>
      <c r="F7" s="37">
        <f t="shared" si="1"/>
        <v>1</v>
      </c>
      <c r="G7" s="37">
        <f t="shared" si="1"/>
        <v>1</v>
      </c>
      <c r="H7" s="37">
        <f t="shared" si="1"/>
        <v>1</v>
      </c>
      <c r="I7" s="37">
        <f t="shared" si="1"/>
        <v>1</v>
      </c>
      <c r="J7" s="37">
        <f t="shared" si="1"/>
        <v>1</v>
      </c>
      <c r="K7" s="37">
        <f t="shared" si="1"/>
        <v>1</v>
      </c>
      <c r="L7" s="37">
        <f t="shared" si="1"/>
        <v>1</v>
      </c>
      <c r="M7" s="37">
        <f t="shared" si="1"/>
        <v>1</v>
      </c>
      <c r="N7" s="37">
        <f t="shared" si="1"/>
        <v>1</v>
      </c>
      <c r="O7" s="37">
        <f t="shared" si="1"/>
        <v>1</v>
      </c>
      <c r="P7" s="37">
        <f t="shared" si="1"/>
        <v>1</v>
      </c>
      <c r="Q7" s="37">
        <f t="shared" si="1"/>
        <v>0</v>
      </c>
      <c r="R7" s="37">
        <f t="shared" si="1"/>
        <v>1</v>
      </c>
      <c r="S7" s="37">
        <f t="shared" si="1"/>
        <v>0</v>
      </c>
      <c r="T7" s="37">
        <f t="shared" si="1"/>
        <v>1</v>
      </c>
      <c r="U7" s="37">
        <f t="shared" si="1"/>
        <v>0</v>
      </c>
      <c r="V7" s="37">
        <f t="shared" si="1"/>
        <v>0</v>
      </c>
      <c r="W7" s="37">
        <f t="shared" si="1"/>
        <v>1</v>
      </c>
      <c r="X7" s="149">
        <f t="shared" si="0"/>
        <v>15</v>
      </c>
    </row>
    <row r="8" spans="1:24" s="3" customFormat="1" ht="13.5" thickTop="1">
      <c r="A8" s="39" t="s">
        <v>14</v>
      </c>
      <c r="B8" s="40">
        <v>1</v>
      </c>
      <c r="C8" s="41">
        <f>COUNTIF(Оцене!C$3:C$32,$B8)</f>
        <v>0</v>
      </c>
      <c r="D8" s="42">
        <f>COUNTIF(Оцене!D$3:D$32,$B8)</f>
        <v>0</v>
      </c>
      <c r="E8" s="42">
        <f>COUNTIF(Оцене!E$3:E$32,$B8)</f>
        <v>0</v>
      </c>
      <c r="F8" s="42">
        <f>COUNTIF(Оцене!F$3:F$32,$B8)</f>
        <v>0</v>
      </c>
      <c r="G8" s="42">
        <f>COUNTIF(Оцене!G$3:G$32,$B8)</f>
        <v>0</v>
      </c>
      <c r="H8" s="42">
        <f>COUNTIF(Оцене!H$3:H$32,$B8)</f>
        <v>0</v>
      </c>
      <c r="I8" s="42">
        <f>COUNTIF(Оцене!I$3:I$32,$B8)</f>
        <v>0</v>
      </c>
      <c r="J8" s="42">
        <f>COUNTIF(Оцене!J$3:J$32,$B8)</f>
        <v>0</v>
      </c>
      <c r="K8" s="42">
        <f>COUNTIF(Оцене!K$3:K$32,$B8)</f>
        <v>0</v>
      </c>
      <c r="L8" s="42">
        <f>COUNTIF(Оцене!L$3:L$32,$B8)</f>
        <v>0</v>
      </c>
      <c r="M8" s="42">
        <f>COUNTIF(Оцене!M$3:M$32,$B8)</f>
        <v>0</v>
      </c>
      <c r="N8" s="42">
        <f>COUNTIF(Оцене!N$3:N$32,$B8)</f>
        <v>0</v>
      </c>
      <c r="O8" s="42">
        <f>COUNTIF(Оцене!O$3:O$32,$B8)</f>
        <v>0</v>
      </c>
      <c r="P8" s="42">
        <f>COUNTIF(Оцене!P$3:P$32,$B8)</f>
        <v>0</v>
      </c>
      <c r="Q8" s="42">
        <f>COUNTIF(Оцене!Q$3:Q$32,$B8)</f>
        <v>0</v>
      </c>
      <c r="R8" s="42">
        <f>COUNTIF(Оцене!R$3:R$32,$B8)</f>
        <v>0</v>
      </c>
      <c r="S8" s="42">
        <f>COUNTIF(Оцене!S$3:S$32,$B8)</f>
        <v>0</v>
      </c>
      <c r="T8" s="42">
        <f>COUNTIF(Оцене!T$3:T$32,$B8)</f>
        <v>0</v>
      </c>
      <c r="U8" s="42">
        <f>COUNTIF(Оцене!U$3:U$32,$B8)</f>
        <v>0</v>
      </c>
      <c r="V8" s="42">
        <f>COUNTIF(Оцене!V$3:V$32,$B8)</f>
        <v>0</v>
      </c>
      <c r="W8" s="144">
        <f>COUNTIF(Оцене!AB$3:AB$32,$B8)</f>
        <v>0</v>
      </c>
      <c r="X8" s="147">
        <f t="shared" si="0"/>
        <v>0</v>
      </c>
    </row>
    <row r="9" spans="1:24" s="3" customFormat="1" ht="13.5" thickBot="1">
      <c r="A9" s="43" t="s">
        <v>15</v>
      </c>
      <c r="B9" s="44">
        <v>0</v>
      </c>
      <c r="C9" s="45">
        <f>COUNTIF(Оцене!C$3:C$32,$B9)</f>
        <v>0</v>
      </c>
      <c r="D9" s="46">
        <f>COUNTIF(Оцене!D$3:D$32,$B9)</f>
        <v>0</v>
      </c>
      <c r="E9" s="46">
        <f>COUNTIF(Оцене!E$3:E$32,$B9)</f>
        <v>0</v>
      </c>
      <c r="F9" s="46">
        <f>COUNTIF(Оцене!F$3:F$32,$B9)</f>
        <v>0</v>
      </c>
      <c r="G9" s="46">
        <f>COUNTIF(Оцене!G$3:G$32,$B9)</f>
        <v>0</v>
      </c>
      <c r="H9" s="46">
        <f>COUNTIF(Оцене!H$3:H$32,$B9)</f>
        <v>0</v>
      </c>
      <c r="I9" s="46">
        <f>COUNTIF(Оцене!I$3:I$32,$B9)</f>
        <v>0</v>
      </c>
      <c r="J9" s="46">
        <f>COUNTIF(Оцене!J$3:J$32,$B9)</f>
        <v>0</v>
      </c>
      <c r="K9" s="46">
        <f>COUNTIF(Оцене!K$3:K$32,$B9)</f>
        <v>0</v>
      </c>
      <c r="L9" s="46">
        <f>COUNTIF(Оцене!L$3:L$32,$B9)</f>
        <v>0</v>
      </c>
      <c r="M9" s="46">
        <f>COUNTIF(Оцене!M$3:M$32,$B9)</f>
        <v>0</v>
      </c>
      <c r="N9" s="46">
        <f>COUNTIF(Оцене!N$3:N$32,$B9)</f>
        <v>0</v>
      </c>
      <c r="O9" s="46">
        <f>COUNTIF(Оцене!O$3:O$32,$B9)</f>
        <v>0</v>
      </c>
      <c r="P9" s="46">
        <f>COUNTIF(Оцене!P$3:P$32,$B9)</f>
        <v>0</v>
      </c>
      <c r="Q9" s="46">
        <f>COUNTIF(Оцене!Q$3:Q$32,$B9)</f>
        <v>0</v>
      </c>
      <c r="R9" s="46">
        <f>COUNTIF(Оцене!R$3:R$32,$B9)</f>
        <v>0</v>
      </c>
      <c r="S9" s="46">
        <f>COUNTIF(Оцене!S$3:S$32,$B9)</f>
        <v>0</v>
      </c>
      <c r="T9" s="46">
        <f>COUNTIF(Оцене!T$3:T$32,$B9)</f>
        <v>0</v>
      </c>
      <c r="U9" s="46">
        <f>COUNTIF(Оцене!U$3:U$32,$B9)</f>
        <v>0</v>
      </c>
      <c r="V9" s="46">
        <f>COUNTIF(Оцене!V$3:V$32,$B9)</f>
        <v>0</v>
      </c>
      <c r="W9" s="163">
        <f>COUNTIF(Оцене!AB$3:AB$32,$B9)</f>
        <v>0</v>
      </c>
      <c r="X9" s="147">
        <f t="shared" si="0"/>
        <v>0</v>
      </c>
    </row>
    <row r="10" spans="1:24" s="3" customFormat="1" ht="14.25" thickTop="1" thickBot="1">
      <c r="A10" s="527" t="s">
        <v>35</v>
      </c>
      <c r="B10" s="528"/>
      <c r="C10" s="47">
        <f>SUM(C7:C9)</f>
        <v>1</v>
      </c>
      <c r="D10" s="48">
        <f t="shared" ref="D10:W10" si="2">SUM(D7:D9)</f>
        <v>0</v>
      </c>
      <c r="E10" s="38">
        <f t="shared" si="2"/>
        <v>1</v>
      </c>
      <c r="F10" s="38">
        <f t="shared" si="2"/>
        <v>1</v>
      </c>
      <c r="G10" s="38">
        <f t="shared" si="2"/>
        <v>1</v>
      </c>
      <c r="H10" s="38">
        <f t="shared" si="2"/>
        <v>1</v>
      </c>
      <c r="I10" s="38">
        <f t="shared" si="2"/>
        <v>1</v>
      </c>
      <c r="J10" s="38">
        <f t="shared" si="2"/>
        <v>1</v>
      </c>
      <c r="K10" s="38">
        <f t="shared" si="2"/>
        <v>1</v>
      </c>
      <c r="L10" s="38">
        <f t="shared" si="2"/>
        <v>1</v>
      </c>
      <c r="M10" s="38">
        <f t="shared" si="2"/>
        <v>1</v>
      </c>
      <c r="N10" s="38">
        <f t="shared" si="2"/>
        <v>1</v>
      </c>
      <c r="O10" s="38">
        <f t="shared" si="2"/>
        <v>1</v>
      </c>
      <c r="P10" s="38">
        <f t="shared" si="2"/>
        <v>1</v>
      </c>
      <c r="Q10" s="38">
        <f t="shared" si="2"/>
        <v>0</v>
      </c>
      <c r="R10" s="38">
        <f t="shared" si="2"/>
        <v>1</v>
      </c>
      <c r="S10" s="38">
        <f t="shared" si="2"/>
        <v>0</v>
      </c>
      <c r="T10" s="38">
        <f t="shared" si="2"/>
        <v>1</v>
      </c>
      <c r="U10" s="38">
        <f t="shared" si="2"/>
        <v>0</v>
      </c>
      <c r="V10" s="38">
        <f t="shared" si="2"/>
        <v>0</v>
      </c>
      <c r="W10" s="164">
        <f t="shared" si="2"/>
        <v>1</v>
      </c>
      <c r="X10" s="149">
        <f t="shared" si="0"/>
        <v>15</v>
      </c>
    </row>
    <row r="11" spans="1:24" s="3" customFormat="1" ht="14.25" thickTop="1" thickBot="1">
      <c r="A11" s="525" t="s">
        <v>36</v>
      </c>
      <c r="B11" s="526"/>
      <c r="C11" s="49">
        <f>SUM(Оцене!C3:C32)/SUM(C7:C8)</f>
        <v>5</v>
      </c>
      <c r="D11" s="50" t="e">
        <f>SUM(Оцене!D3:D32)/SUM(D7:D8)</f>
        <v>#DIV/0!</v>
      </c>
      <c r="E11" s="50">
        <f>SUM(Оцене!E3:E32)/SUM(E7:E8)</f>
        <v>5</v>
      </c>
      <c r="F11" s="50">
        <f>SUM(Оцене!F3:F32)/SUM(F7:F8)</f>
        <v>5</v>
      </c>
      <c r="G11" s="50">
        <f>SUM(Оцене!G3:G32)/SUM(G7:G8)</f>
        <v>5</v>
      </c>
      <c r="H11" s="50">
        <f>SUM(Оцене!H3:H32)/SUM(H7:H8)</f>
        <v>5</v>
      </c>
      <c r="I11" s="50">
        <f>SUM(Оцене!I3:I32)/SUM(I7:I8)</f>
        <v>5</v>
      </c>
      <c r="J11" s="50">
        <f>SUM(Оцене!J3:J32)/SUM(J7:J8)</f>
        <v>5</v>
      </c>
      <c r="K11" s="50">
        <f>SUM(Оцене!K3:K32)/SUM(K7:K8)</f>
        <v>5</v>
      </c>
      <c r="L11" s="50">
        <f>SUM(Оцене!L3:L32)/SUM(L7:L8)</f>
        <v>5</v>
      </c>
      <c r="M11" s="50">
        <f>SUM(Оцене!M3:M32)/SUM(M7:M8)</f>
        <v>5</v>
      </c>
      <c r="N11" s="50">
        <f>SUM(Оцене!N3:N32)/SUM(N7:N8)</f>
        <v>5</v>
      </c>
      <c r="O11" s="50">
        <f>SUM(Оцене!O3:O32)/SUM(O7:O8)</f>
        <v>5</v>
      </c>
      <c r="P11" s="50">
        <f>SUM(Оцене!P3:P32)/SUM(P7:P8)</f>
        <v>5</v>
      </c>
      <c r="Q11" s="50" t="e">
        <f>SUM(Оцене!Q3:Q32)/SUM(Q7:Q8)</f>
        <v>#DIV/0!</v>
      </c>
      <c r="R11" s="50">
        <f>SUM(Оцене!R3:R32)/SUM(R7:R8)</f>
        <v>5</v>
      </c>
      <c r="S11" s="50" t="e">
        <f>SUM(Оцене!S3:S32)/SUM(S7:S8)</f>
        <v>#DIV/0!</v>
      </c>
      <c r="T11" s="50">
        <f>SUM(Оцене!T3:T32)/SUM(T7:T8)</f>
        <v>5</v>
      </c>
      <c r="U11" s="50" t="e">
        <f>SUM(Оцене!U3:U32)/SUM(U7:U8)</f>
        <v>#DIV/0!</v>
      </c>
      <c r="V11" s="50" t="e">
        <f>SUM(Оцене!V3:V32)/SUM(V7:V8)</f>
        <v>#DIV/0!</v>
      </c>
      <c r="W11" s="145">
        <f>SUM(Оцене!AB3:AB32)/SUM(W7:W8)</f>
        <v>5</v>
      </c>
      <c r="X11" s="150">
        <f>(X3*B3+X4*B4+X5*B5+X6*B6+X8*B8)/(X7+X8)</f>
        <v>5</v>
      </c>
    </row>
    <row r="12" spans="1:24" s="2" customFormat="1" ht="13.5" thickTop="1">
      <c r="A12" s="27"/>
      <c r="B12" s="27"/>
      <c r="C12" s="17"/>
      <c r="D12" s="17"/>
      <c r="E12" s="17"/>
      <c r="F12" s="17"/>
      <c r="G12" s="17"/>
      <c r="H12" s="17"/>
      <c r="I12" s="17"/>
      <c r="J12" s="17"/>
      <c r="K12" s="27"/>
      <c r="L12" s="27"/>
      <c r="M12" s="27"/>
      <c r="N12" s="27"/>
      <c r="O12" s="27"/>
      <c r="P12" s="27"/>
      <c r="Q12" s="27"/>
      <c r="R12" s="27"/>
      <c r="S12" s="27"/>
      <c r="T12" s="27"/>
      <c r="U12" s="27"/>
      <c r="V12" s="27"/>
      <c r="W12" s="27"/>
      <c r="X12" s="146"/>
    </row>
    <row r="13" spans="1:24" s="2" customFormat="1">
      <c r="A13" s="27"/>
      <c r="B13" s="27"/>
      <c r="C13" s="17"/>
      <c r="D13" s="17"/>
      <c r="E13" s="17"/>
      <c r="F13" s="17"/>
      <c r="G13" s="17"/>
      <c r="H13" s="17"/>
      <c r="I13" s="17"/>
      <c r="J13" s="17"/>
      <c r="K13" s="27"/>
      <c r="L13" s="27"/>
      <c r="M13" s="27"/>
      <c r="N13" s="27"/>
      <c r="O13" s="27"/>
      <c r="P13" s="27"/>
      <c r="Q13" s="27"/>
      <c r="R13" s="27"/>
      <c r="S13" s="27"/>
      <c r="T13" s="27"/>
      <c r="U13" s="27"/>
      <c r="V13" s="27"/>
      <c r="W13" s="27"/>
      <c r="X13" s="27"/>
    </row>
    <row r="14" spans="1:24" s="2" customFormat="1">
      <c r="A14" s="300" t="s">
        <v>180</v>
      </c>
      <c r="B14" s="300"/>
      <c r="C14" s="299"/>
      <c r="D14" s="299"/>
      <c r="E14" s="299"/>
      <c r="F14" s="299"/>
      <c r="G14" s="299"/>
      <c r="H14" s="299"/>
      <c r="I14" s="299"/>
      <c r="J14" s="299"/>
      <c r="K14" s="300"/>
      <c r="L14" s="27"/>
      <c r="M14" s="27"/>
      <c r="N14" s="27"/>
      <c r="O14" s="27"/>
      <c r="P14" s="27"/>
      <c r="Q14" s="27"/>
      <c r="R14" s="27"/>
      <c r="S14" s="27"/>
      <c r="T14" s="27"/>
      <c r="U14" s="27"/>
      <c r="V14" s="27"/>
      <c r="W14" s="27"/>
      <c r="X14" s="27"/>
    </row>
    <row r="15" spans="1:24" s="2" customFormat="1" ht="13.5" thickBot="1">
      <c r="C15"/>
      <c r="D15"/>
      <c r="E15"/>
      <c r="F15"/>
      <c r="G15"/>
      <c r="H15"/>
      <c r="I15"/>
      <c r="J15"/>
      <c r="R15" s="236"/>
    </row>
    <row r="16" spans="1:24" s="2" customFormat="1" ht="30.75" customHeight="1" thickBot="1">
      <c r="A16" s="502" t="s">
        <v>93</v>
      </c>
      <c r="B16" s="537"/>
      <c r="C16" s="508" t="s">
        <v>96</v>
      </c>
      <c r="D16" s="509"/>
      <c r="E16" s="510"/>
      <c r="F16" s="511" t="s">
        <v>95</v>
      </c>
      <c r="G16" s="509"/>
      <c r="H16" s="510"/>
      <c r="I16"/>
      <c r="J16"/>
      <c r="R16" s="236"/>
    </row>
    <row r="17" spans="1:24" s="2" customFormat="1" ht="15.75" customHeight="1">
      <c r="A17" s="531" t="s">
        <v>94</v>
      </c>
      <c r="B17" s="532"/>
      <c r="C17" s="484" t="s">
        <v>65</v>
      </c>
      <c r="D17" s="485"/>
      <c r="E17" s="513"/>
      <c r="F17" s="484">
        <f>COUNTIF(Оцене!$Z$3:$Z$32,C17)</f>
        <v>0</v>
      </c>
      <c r="G17" s="485"/>
      <c r="H17" s="513"/>
      <c r="I17"/>
      <c r="J17"/>
      <c r="R17" s="236"/>
    </row>
    <row r="18" spans="1:24" s="2" customFormat="1" ht="15.75" customHeight="1">
      <c r="A18" s="533"/>
      <c r="B18" s="534"/>
      <c r="C18" s="490" t="s">
        <v>66</v>
      </c>
      <c r="D18" s="491"/>
      <c r="E18" s="515"/>
      <c r="F18" s="484">
        <f>COUNTIF(Оцене!$Z$3:$Z$32,C18)</f>
        <v>0</v>
      </c>
      <c r="G18" s="485"/>
      <c r="H18" s="513"/>
      <c r="I18"/>
      <c r="J18"/>
      <c r="R18" s="236"/>
    </row>
    <row r="19" spans="1:24" s="2" customFormat="1" ht="15.75" customHeight="1" thickBot="1">
      <c r="A19" s="535"/>
      <c r="B19" s="536"/>
      <c r="C19" s="496" t="s">
        <v>67</v>
      </c>
      <c r="D19" s="497"/>
      <c r="E19" s="517"/>
      <c r="F19" s="518">
        <f>COUNTIF(Оцене!$Z$3:$Z$32,C19)</f>
        <v>0</v>
      </c>
      <c r="G19" s="519"/>
      <c r="H19" s="520"/>
      <c r="I19"/>
      <c r="J19"/>
      <c r="R19" s="236"/>
    </row>
    <row r="20" spans="1:24" s="2" customFormat="1" ht="15" customHeight="1">
      <c r="A20" s="531" t="s">
        <v>92</v>
      </c>
      <c r="B20" s="532"/>
      <c r="C20" s="484" t="s">
        <v>65</v>
      </c>
      <c r="D20" s="485"/>
      <c r="E20" s="486"/>
      <c r="F20" s="522">
        <f>COUNTIF(Оцене!AA3:AA32,C20)</f>
        <v>1</v>
      </c>
      <c r="G20" s="523"/>
      <c r="H20" s="524"/>
      <c r="I20"/>
      <c r="J20"/>
      <c r="R20" s="236"/>
    </row>
    <row r="21" spans="1:24" s="2" customFormat="1" ht="15" customHeight="1">
      <c r="A21" s="533"/>
      <c r="B21" s="534"/>
      <c r="C21" s="490" t="s">
        <v>66</v>
      </c>
      <c r="D21" s="491"/>
      <c r="E21" s="492"/>
      <c r="F21" s="514">
        <f>COUNTIF(Оцене!AA4:AA33,C21)</f>
        <v>0</v>
      </c>
      <c r="G21" s="491"/>
      <c r="H21" s="515"/>
      <c r="I21"/>
      <c r="J21"/>
      <c r="R21" s="236"/>
    </row>
    <row r="22" spans="1:24" s="2" customFormat="1" ht="15" customHeight="1" thickBot="1">
      <c r="A22" s="535"/>
      <c r="B22" s="536"/>
      <c r="C22" s="496" t="s">
        <v>67</v>
      </c>
      <c r="D22" s="497"/>
      <c r="E22" s="498"/>
      <c r="F22" s="516">
        <f>COUNTIF(Оцене!AA5:AA35,C22)</f>
        <v>0</v>
      </c>
      <c r="G22" s="497"/>
      <c r="H22" s="517"/>
      <c r="I22"/>
      <c r="J22"/>
      <c r="R22" s="236"/>
    </row>
    <row r="23" spans="1:24" s="2" customFormat="1">
      <c r="B23" s="151"/>
      <c r="C23"/>
      <c r="D23"/>
      <c r="E23"/>
      <c r="F23"/>
      <c r="G23"/>
      <c r="H23"/>
      <c r="I23"/>
      <c r="J23"/>
      <c r="R23" s="236"/>
    </row>
    <row r="24" spans="1:24" ht="27" customHeight="1" thickBot="1">
      <c r="A24" s="538" t="str">
        <f>Оцене!A36</f>
        <v>осми</v>
      </c>
      <c r="B24" s="538"/>
      <c r="C24" s="473" t="s">
        <v>179</v>
      </c>
      <c r="D24" s="481"/>
      <c r="E24" s="481"/>
      <c r="F24" s="481"/>
      <c r="G24" s="481"/>
      <c r="H24" s="481"/>
      <c r="I24" s="481"/>
      <c r="J24" s="481"/>
      <c r="K24" s="481"/>
      <c r="L24" s="481"/>
      <c r="M24" s="481"/>
      <c r="N24" s="481"/>
      <c r="O24" s="481"/>
      <c r="P24" s="481"/>
      <c r="Q24" s="481"/>
      <c r="R24" s="481"/>
      <c r="S24" s="481"/>
      <c r="T24" s="481"/>
      <c r="U24" s="481"/>
      <c r="V24" s="482" t="s">
        <v>106</v>
      </c>
      <c r="W24" s="482"/>
      <c r="X24" s="482"/>
    </row>
    <row r="25" spans="1:24" ht="146.25" customHeight="1" thickTop="1" thickBot="1">
      <c r="A25" s="529" t="s">
        <v>21</v>
      </c>
      <c r="B25" s="530"/>
      <c r="C25" s="183" t="str">
        <f>Оцене!C37</f>
        <v>Српски језик</v>
      </c>
      <c r="D25" s="183">
        <f>Оцене!D37</f>
        <v>0</v>
      </c>
      <c r="E25" s="154" t="str">
        <f>Оцене!E37</f>
        <v xml:space="preserve">Енглески </v>
      </c>
      <c r="F25" s="154" t="str">
        <f>Оцене!F37</f>
        <v>Ликовна култура</v>
      </c>
      <c r="G25" s="154" t="str">
        <f>Оцене!G37</f>
        <v>Музичка култура</v>
      </c>
      <c r="H25" s="154" t="str">
        <f>Оцене!H37</f>
        <v>Историја</v>
      </c>
      <c r="I25" s="154" t="str">
        <f>Оцене!I37</f>
        <v>Географија</v>
      </c>
      <c r="J25" s="154" t="str">
        <f>Оцене!J37</f>
        <v>Физика</v>
      </c>
      <c r="K25" s="154" t="str">
        <f>Оцене!K37</f>
        <v>Математика</v>
      </c>
      <c r="L25" s="154" t="str">
        <f>Оцене!L37</f>
        <v>Биологија</v>
      </c>
      <c r="M25" s="154" t="str">
        <f>Оцене!M37</f>
        <v>Хемија</v>
      </c>
      <c r="N25" s="188" t="str">
        <f>Оцене!N37</f>
        <v>Техничко и информатичко образовање</v>
      </c>
      <c r="O25" s="154" t="str">
        <f>Оцене!O37</f>
        <v>Физичко васпитање</v>
      </c>
      <c r="P25" s="154" t="str">
        <f>Оцене!P37</f>
        <v>Немачки језик</v>
      </c>
      <c r="Q25" s="154" t="str">
        <f>Оцене!Q37</f>
        <v>Француски језик</v>
      </c>
      <c r="R25" s="154" t="str">
        <f>Оцене!R37</f>
        <v>фудбал</v>
      </c>
      <c r="S25" s="154" t="str">
        <f>Оцене!S37</f>
        <v>рукомет</v>
      </c>
      <c r="T25" s="154" t="str">
        <f>Оцене!T37</f>
        <v>Информатика и рачунарство</v>
      </c>
      <c r="U25" s="154" t="str">
        <f>Оцене!U37</f>
        <v>Цртање, сликање и вајање</v>
      </c>
      <c r="V25" s="154" t="str">
        <f>Оцене!V37</f>
        <v>Хор и оркестар</v>
      </c>
      <c r="W25" s="19" t="str">
        <f>Оцене!AB37</f>
        <v>Владање</v>
      </c>
      <c r="X25" s="148" t="s">
        <v>38</v>
      </c>
    </row>
    <row r="26" spans="1:24" ht="13.5" thickTop="1">
      <c r="A26" s="23" t="s">
        <v>11</v>
      </c>
      <c r="B26" s="24">
        <v>5</v>
      </c>
      <c r="C26" s="171">
        <f>COUNTIF(Оцене!C$38:C$67,$B26)</f>
        <v>0</v>
      </c>
      <c r="D26" s="26">
        <f>COUNTIF(Оцене!D$38:D$67,$B26)</f>
        <v>0</v>
      </c>
      <c r="E26" s="26">
        <f>COUNTIF(Оцене!E$38:E$67,$B26)</f>
        <v>0</v>
      </c>
      <c r="F26" s="26">
        <f>COUNTIF(Оцене!F$38:F$67,$B26)</f>
        <v>0</v>
      </c>
      <c r="G26" s="26">
        <f>COUNTIF(Оцене!G$38:G$67,$B26)</f>
        <v>0</v>
      </c>
      <c r="H26" s="26">
        <f>COUNTIF(Оцене!H$38:H$67,$B26)</f>
        <v>0</v>
      </c>
      <c r="I26" s="26">
        <f>COUNTIF(Оцене!I$38:I$67,$B26)</f>
        <v>0</v>
      </c>
      <c r="J26" s="26">
        <f>COUNTIF(Оцене!J$38:J$67,$B26)</f>
        <v>0</v>
      </c>
      <c r="K26" s="26">
        <f>COUNTIF(Оцене!K$38:K$67,$B26)</f>
        <v>0</v>
      </c>
      <c r="L26" s="26">
        <f>COUNTIF(Оцене!L$38:L$67,$B26)</f>
        <v>0</v>
      </c>
      <c r="M26" s="26">
        <f>COUNTIF(Оцене!M$38:M$67,$B26)</f>
        <v>0</v>
      </c>
      <c r="N26" s="26">
        <f>COUNTIF(Оцене!N$38:N$67,$B26)</f>
        <v>0</v>
      </c>
      <c r="O26" s="26">
        <f>COUNTIF(Оцене!O$38:O$67,$B26)</f>
        <v>0</v>
      </c>
      <c r="P26" s="26">
        <f>COUNTIF(Оцене!P$38:P$67,$B26)</f>
        <v>0</v>
      </c>
      <c r="Q26" s="26">
        <f>COUNTIF(Оцене!Q$38:Q$67,$B26)</f>
        <v>0</v>
      </c>
      <c r="R26" s="26">
        <f>COUNTIF(Оцене!R$38:R$67,$B26)</f>
        <v>0</v>
      </c>
      <c r="S26" s="26">
        <f>COUNTIF(Оцене!S$38:S$67,$B26)</f>
        <v>0</v>
      </c>
      <c r="T26" s="26">
        <f>COUNTIF(Оцене!T$38:T$67,$B26)</f>
        <v>0</v>
      </c>
      <c r="U26" s="26">
        <f>COUNTIF(Оцене!U$38:U$67,$B26)</f>
        <v>0</v>
      </c>
      <c r="V26" s="26">
        <f>COUNTIF(Оцене!V$38:V$67,$B26)</f>
        <v>0</v>
      </c>
      <c r="W26" s="184">
        <f>COUNTIF(Оцене!AB$38:AB$67,$B26)</f>
        <v>0</v>
      </c>
      <c r="X26" s="167">
        <f t="shared" ref="X26:X33" si="3">SUM(C26:S26,W26)</f>
        <v>0</v>
      </c>
    </row>
    <row r="27" spans="1:24">
      <c r="A27" s="28" t="s">
        <v>12</v>
      </c>
      <c r="B27" s="29">
        <v>4</v>
      </c>
      <c r="C27" s="172">
        <f>COUNTIF(Оцене!C$38:C$67,$B27)</f>
        <v>0</v>
      </c>
      <c r="D27" s="31">
        <f>COUNTIF(Оцене!D$38:D$67,$B27)</f>
        <v>0</v>
      </c>
      <c r="E27" s="31">
        <f>COUNTIF(Оцене!E$38:E$67,$B27)</f>
        <v>0</v>
      </c>
      <c r="F27" s="31">
        <f>COUNTIF(Оцене!F$38:F$67,$B27)</f>
        <v>0</v>
      </c>
      <c r="G27" s="31">
        <f>COUNTIF(Оцене!G$38:G$67,$B27)</f>
        <v>0</v>
      </c>
      <c r="H27" s="31">
        <f>COUNTIF(Оцене!H$38:H$67,$B27)</f>
        <v>0</v>
      </c>
      <c r="I27" s="31">
        <f>COUNTIF(Оцене!I$38:I$67,$B27)</f>
        <v>0</v>
      </c>
      <c r="J27" s="31">
        <f>COUNTIF(Оцене!J$38:J$67,$B27)</f>
        <v>0</v>
      </c>
      <c r="K27" s="31">
        <f>COUNTIF(Оцене!K$38:K$67,$B27)</f>
        <v>0</v>
      </c>
      <c r="L27" s="31">
        <f>COUNTIF(Оцене!L$38:L$67,$B27)</f>
        <v>0</v>
      </c>
      <c r="M27" s="31">
        <f>COUNTIF(Оцене!M$38:M$67,$B27)</f>
        <v>0</v>
      </c>
      <c r="N27" s="31">
        <f>COUNTIF(Оцене!N$38:N$67,$B27)</f>
        <v>0</v>
      </c>
      <c r="O27" s="31">
        <f>COUNTIF(Оцене!O$38:O$67,$B27)</f>
        <v>0</v>
      </c>
      <c r="P27" s="31">
        <f>COUNTIF(Оцене!P$38:P$67,$B27)</f>
        <v>0</v>
      </c>
      <c r="Q27" s="31">
        <f>COUNTIF(Оцене!Q$38:Q$67,$B27)</f>
        <v>0</v>
      </c>
      <c r="R27" s="31">
        <f>COUNTIF(Оцене!R$38:R$67,$B27)</f>
        <v>0</v>
      </c>
      <c r="S27" s="31">
        <f>COUNTIF(Оцене!S$38:S$67,$B27)</f>
        <v>0</v>
      </c>
      <c r="T27" s="31">
        <f>COUNTIF(Оцене!T$38:T$67,$B27)</f>
        <v>0</v>
      </c>
      <c r="U27" s="31">
        <f>COUNTIF(Оцене!U$38:U$67,$B27)</f>
        <v>0</v>
      </c>
      <c r="V27" s="31">
        <f>COUNTIF(Оцене!V$38:V$67,$B27)</f>
        <v>0</v>
      </c>
      <c r="W27" s="185">
        <f>COUNTIF(Оцене!AB$38:AB$67,$B27)</f>
        <v>0</v>
      </c>
      <c r="X27" s="147">
        <f t="shared" si="3"/>
        <v>0</v>
      </c>
    </row>
    <row r="28" spans="1:24">
      <c r="A28" s="32" t="s">
        <v>10</v>
      </c>
      <c r="B28" s="29">
        <v>3</v>
      </c>
      <c r="C28" s="172">
        <f>COUNTIF(Оцене!C$38:C$67,$B28)</f>
        <v>0</v>
      </c>
      <c r="D28" s="31">
        <f>COUNTIF(Оцене!D$38:D$67,$B28)</f>
        <v>0</v>
      </c>
      <c r="E28" s="31">
        <f>COUNTIF(Оцене!E$38:E$67,$B28)</f>
        <v>0</v>
      </c>
      <c r="F28" s="31">
        <f>COUNTIF(Оцене!F$38:F$67,$B28)</f>
        <v>0</v>
      </c>
      <c r="G28" s="31">
        <f>COUNTIF(Оцене!G$38:G$67,$B28)</f>
        <v>0</v>
      </c>
      <c r="H28" s="31">
        <f>COUNTIF(Оцене!H$38:H$67,$B28)</f>
        <v>0</v>
      </c>
      <c r="I28" s="31">
        <f>COUNTIF(Оцене!I$38:I$67,$B28)</f>
        <v>0</v>
      </c>
      <c r="J28" s="31">
        <f>COUNTIF(Оцене!J$38:J$67,$B28)</f>
        <v>0</v>
      </c>
      <c r="K28" s="31">
        <f>COUNTIF(Оцене!K$38:K$67,$B28)</f>
        <v>0</v>
      </c>
      <c r="L28" s="31">
        <f>COUNTIF(Оцене!L$38:L$67,$B28)</f>
        <v>0</v>
      </c>
      <c r="M28" s="31">
        <f>COUNTIF(Оцене!M$38:M$67,$B28)</f>
        <v>0</v>
      </c>
      <c r="N28" s="31">
        <f>COUNTIF(Оцене!N$38:N$67,$B28)</f>
        <v>0</v>
      </c>
      <c r="O28" s="31">
        <f>COUNTIF(Оцене!O$38:O$67,$B28)</f>
        <v>0</v>
      </c>
      <c r="P28" s="31">
        <f>COUNTIF(Оцене!P$38:P$67,$B28)</f>
        <v>0</v>
      </c>
      <c r="Q28" s="31">
        <f>COUNTIF(Оцене!Q$38:Q$67,$B28)</f>
        <v>0</v>
      </c>
      <c r="R28" s="31">
        <f>COUNTIF(Оцене!R$38:R$67,$B28)</f>
        <v>0</v>
      </c>
      <c r="S28" s="31">
        <f>COUNTIF(Оцене!S$38:S$67,$B28)</f>
        <v>0</v>
      </c>
      <c r="T28" s="31">
        <f>COUNTIF(Оцене!T$38:T$67,$B28)</f>
        <v>0</v>
      </c>
      <c r="U28" s="31">
        <f>COUNTIF(Оцене!U$38:U$67,$B28)</f>
        <v>0</v>
      </c>
      <c r="V28" s="31">
        <f>COUNTIF(Оцене!V$38:V$67,$B28)</f>
        <v>0</v>
      </c>
      <c r="W28" s="185">
        <f>COUNTIF(Оцене!AB$38:AB$67,$B28)</f>
        <v>0</v>
      </c>
      <c r="X28" s="147">
        <f t="shared" si="3"/>
        <v>0</v>
      </c>
    </row>
    <row r="29" spans="1:24" ht="13.5" thickBot="1">
      <c r="A29" s="33" t="s">
        <v>13</v>
      </c>
      <c r="B29" s="34">
        <v>2</v>
      </c>
      <c r="C29" s="172">
        <f>COUNTIF(Оцене!C$38:C$67,$B29)</f>
        <v>0</v>
      </c>
      <c r="D29" s="35">
        <f>COUNTIF(Оцене!D$38:D$67,$B29)</f>
        <v>0</v>
      </c>
      <c r="E29" s="35">
        <f>COUNTIF(Оцене!E$38:E$67,$B29)</f>
        <v>0</v>
      </c>
      <c r="F29" s="35">
        <f>COUNTIF(Оцене!F$38:F$67,$B29)</f>
        <v>0</v>
      </c>
      <c r="G29" s="35">
        <f>COUNTIF(Оцене!G$38:G$67,$B29)</f>
        <v>0</v>
      </c>
      <c r="H29" s="35">
        <f>COUNTIF(Оцене!H$38:H$67,$B29)</f>
        <v>0</v>
      </c>
      <c r="I29" s="35">
        <f>COUNTIF(Оцене!I$38:I$67,$B29)</f>
        <v>0</v>
      </c>
      <c r="J29" s="35">
        <f>COUNTIF(Оцене!J$38:J$67,$B29)</f>
        <v>0</v>
      </c>
      <c r="K29" s="35">
        <f>COUNTIF(Оцене!K$38:K$67,$B29)</f>
        <v>0</v>
      </c>
      <c r="L29" s="35">
        <f>COUNTIF(Оцене!L$38:L$67,$B29)</f>
        <v>0</v>
      </c>
      <c r="M29" s="35">
        <f>COUNTIF(Оцене!M$38:M$67,$B29)</f>
        <v>0</v>
      </c>
      <c r="N29" s="35">
        <f>COUNTIF(Оцене!N$38:N$67,$B29)</f>
        <v>0</v>
      </c>
      <c r="O29" s="35">
        <f>COUNTIF(Оцене!O$38:O$67,$B29)</f>
        <v>0</v>
      </c>
      <c r="P29" s="35">
        <f>COUNTIF(Оцене!P$38:P$67,$B29)</f>
        <v>0</v>
      </c>
      <c r="Q29" s="35">
        <f>COUNTIF(Оцене!Q$38:Q$67,$B29)</f>
        <v>0</v>
      </c>
      <c r="R29" s="35">
        <f>COUNTIF(Оцене!R$38:R$67,$B29)</f>
        <v>0</v>
      </c>
      <c r="S29" s="35">
        <f>COUNTIF(Оцене!S$38:S$67,$B29)</f>
        <v>0</v>
      </c>
      <c r="T29" s="35">
        <f>COUNTIF(Оцене!T$38:T$67,$B29)</f>
        <v>0</v>
      </c>
      <c r="U29" s="35">
        <f>COUNTIF(Оцене!U$38:U$67,$B29)</f>
        <v>0</v>
      </c>
      <c r="V29" s="35">
        <f>COUNTIF(Оцене!V$38:V$67,$B29)</f>
        <v>0</v>
      </c>
      <c r="W29" s="185">
        <f>COUNTIF(Оцене!AB$38:AB$67,$B29)</f>
        <v>0</v>
      </c>
      <c r="X29" s="168">
        <f t="shared" si="3"/>
        <v>0</v>
      </c>
    </row>
    <row r="30" spans="1:24" ht="14.25" thickTop="1" thickBot="1">
      <c r="A30" s="525" t="s">
        <v>34</v>
      </c>
      <c r="B30" s="526"/>
      <c r="C30" s="36">
        <f>SUM(C26:C29)</f>
        <v>0</v>
      </c>
      <c r="D30" s="37">
        <f t="shared" ref="D30:W30" si="4">SUM(D26:D29)</f>
        <v>0</v>
      </c>
      <c r="E30" s="37">
        <f t="shared" si="4"/>
        <v>0</v>
      </c>
      <c r="F30" s="37">
        <f t="shared" si="4"/>
        <v>0</v>
      </c>
      <c r="G30" s="37">
        <f t="shared" si="4"/>
        <v>0</v>
      </c>
      <c r="H30" s="37">
        <f t="shared" si="4"/>
        <v>0</v>
      </c>
      <c r="I30" s="37">
        <f t="shared" si="4"/>
        <v>0</v>
      </c>
      <c r="J30" s="37">
        <f t="shared" si="4"/>
        <v>0</v>
      </c>
      <c r="K30" s="37">
        <f t="shared" si="4"/>
        <v>0</v>
      </c>
      <c r="L30" s="37">
        <f t="shared" si="4"/>
        <v>0</v>
      </c>
      <c r="M30" s="37">
        <f t="shared" si="4"/>
        <v>0</v>
      </c>
      <c r="N30" s="37">
        <f t="shared" si="4"/>
        <v>0</v>
      </c>
      <c r="O30" s="37">
        <f t="shared" si="4"/>
        <v>0</v>
      </c>
      <c r="P30" s="37">
        <f t="shared" si="4"/>
        <v>0</v>
      </c>
      <c r="Q30" s="37">
        <f t="shared" si="4"/>
        <v>0</v>
      </c>
      <c r="R30" s="37">
        <f t="shared" si="4"/>
        <v>0</v>
      </c>
      <c r="S30" s="37">
        <f t="shared" si="4"/>
        <v>0</v>
      </c>
      <c r="T30" s="37">
        <f t="shared" si="4"/>
        <v>0</v>
      </c>
      <c r="U30" s="37">
        <f t="shared" si="4"/>
        <v>0</v>
      </c>
      <c r="V30" s="37">
        <f t="shared" si="4"/>
        <v>0</v>
      </c>
      <c r="W30" s="37">
        <f t="shared" si="4"/>
        <v>0</v>
      </c>
      <c r="X30" s="149">
        <f t="shared" si="3"/>
        <v>0</v>
      </c>
    </row>
    <row r="31" spans="1:24" ht="13.5" thickTop="1">
      <c r="A31" s="39" t="s">
        <v>14</v>
      </c>
      <c r="B31" s="40">
        <v>1</v>
      </c>
      <c r="C31" s="169">
        <f>COUNTIF(Оцене!C$38:C$67,$B31)</f>
        <v>0</v>
      </c>
      <c r="D31" s="187">
        <f>COUNTIF(Оцене!D$38:D$67,$B31)</f>
        <v>0</v>
      </c>
      <c r="E31" s="187">
        <f>COUNTIF(Оцене!E$38:E$67,$B31)</f>
        <v>0</v>
      </c>
      <c r="F31" s="187">
        <f>COUNTIF(Оцене!F$38:F$67,$B31)</f>
        <v>0</v>
      </c>
      <c r="G31" s="187">
        <f>COUNTIF(Оцене!G$38:G$67,$B31)</f>
        <v>0</v>
      </c>
      <c r="H31" s="187">
        <f>COUNTIF(Оцене!H$38:H$67,$B31)</f>
        <v>0</v>
      </c>
      <c r="I31" s="187">
        <f>COUNTIF(Оцене!I$38:I$67,$B31)</f>
        <v>0</v>
      </c>
      <c r="J31" s="187">
        <f>COUNTIF(Оцене!J$38:J$67,$B31)</f>
        <v>0</v>
      </c>
      <c r="K31" s="187">
        <f>COUNTIF(Оцене!K$38:K$67,$B31)</f>
        <v>0</v>
      </c>
      <c r="L31" s="187">
        <f>COUNTIF(Оцене!L$38:L$67,$B31)</f>
        <v>0</v>
      </c>
      <c r="M31" s="187">
        <f>COUNTIF(Оцене!M$38:M$67,$B31)</f>
        <v>0</v>
      </c>
      <c r="N31" s="187">
        <f>COUNTIF(Оцене!N$38:N$67,$B31)</f>
        <v>0</v>
      </c>
      <c r="O31" s="187">
        <f>COUNTIF(Оцене!O$38:O$67,$B31)</f>
        <v>0</v>
      </c>
      <c r="P31" s="187">
        <f>COUNTIF(Оцене!P$38:P$67,$B31)</f>
        <v>0</v>
      </c>
      <c r="Q31" s="187">
        <f>COUNTIF(Оцене!Q$38:Q$67,$B31)</f>
        <v>0</v>
      </c>
      <c r="R31" s="187">
        <f>COUNTIF(Оцене!R$38:R$67,$B31)</f>
        <v>0</v>
      </c>
      <c r="S31" s="187">
        <f>COUNTIF(Оцене!S$38:S$67,$B31)</f>
        <v>0</v>
      </c>
      <c r="T31" s="187">
        <f>COUNTIF(Оцене!T$38:T$67,$B31)</f>
        <v>0</v>
      </c>
      <c r="U31" s="187">
        <f>COUNTIF(Оцене!U$38:U$67,$B31)</f>
        <v>0</v>
      </c>
      <c r="V31" s="187">
        <f>COUNTIF(Оцене!V$38:V$67,$B31)</f>
        <v>0</v>
      </c>
      <c r="W31" s="186">
        <f>COUNTIF(Оцене!AB$38:AB$67,$B31)</f>
        <v>0</v>
      </c>
      <c r="X31" s="147">
        <f t="shared" si="3"/>
        <v>0</v>
      </c>
    </row>
    <row r="32" spans="1:24" ht="13.5" thickBot="1">
      <c r="A32" s="43" t="s">
        <v>15</v>
      </c>
      <c r="B32" s="44">
        <v>0</v>
      </c>
      <c r="C32" s="170">
        <f>COUNTIF(Оцене!C$38:C$67,$B32)</f>
        <v>0</v>
      </c>
      <c r="D32" s="46">
        <f>COUNTIF(Оцене!D$38:D$67,$B32)</f>
        <v>0</v>
      </c>
      <c r="E32" s="46">
        <f>COUNTIF(Оцене!E$38:E$67,$B32)</f>
        <v>0</v>
      </c>
      <c r="F32" s="46">
        <f>COUNTIF(Оцене!F$38:F$67,$B32)</f>
        <v>0</v>
      </c>
      <c r="G32" s="46">
        <f>COUNTIF(Оцене!G$38:G$67,$B32)</f>
        <v>0</v>
      </c>
      <c r="H32" s="46">
        <f>COUNTIF(Оцене!H$38:H$67,$B32)</f>
        <v>0</v>
      </c>
      <c r="I32" s="46">
        <f>COUNTIF(Оцене!I$38:I$67,$B32)</f>
        <v>0</v>
      </c>
      <c r="J32" s="46">
        <f>COUNTIF(Оцене!J$38:J$67,$B32)</f>
        <v>0</v>
      </c>
      <c r="K32" s="46">
        <f>COUNTIF(Оцене!K$38:K$67,$B32)</f>
        <v>0</v>
      </c>
      <c r="L32" s="46">
        <f>COUNTIF(Оцене!L$38:L$67,$B32)</f>
        <v>0</v>
      </c>
      <c r="M32" s="46">
        <f>COUNTIF(Оцене!M$38:M$67,$B32)</f>
        <v>0</v>
      </c>
      <c r="N32" s="46">
        <f>COUNTIF(Оцене!N$38:N$67,$B32)</f>
        <v>0</v>
      </c>
      <c r="O32" s="46">
        <f>COUNTIF(Оцене!O$38:O$67,$B32)</f>
        <v>0</v>
      </c>
      <c r="P32" s="46">
        <f>COUNTIF(Оцене!P$38:P$67,$B32)</f>
        <v>0</v>
      </c>
      <c r="Q32" s="46">
        <f>COUNTIF(Оцене!Q$38:Q$67,$B32)</f>
        <v>0</v>
      </c>
      <c r="R32" s="46">
        <f>COUNTIF(Оцене!R$38:R$67,$B32)</f>
        <v>0</v>
      </c>
      <c r="S32" s="46">
        <f>COUNTIF(Оцене!S$38:S$67,$B32)</f>
        <v>0</v>
      </c>
      <c r="T32" s="46">
        <f>COUNTIF(Оцене!T$38:T$67,$B32)</f>
        <v>0</v>
      </c>
      <c r="U32" s="46">
        <f>COUNTIF(Оцене!U$38:U$67,$B32)</f>
        <v>0</v>
      </c>
      <c r="V32" s="46">
        <f>COUNTIF(Оцене!V$38:V$67,$B32)</f>
        <v>0</v>
      </c>
      <c r="W32" s="44">
        <f>COUNTIF(Оцене!AB$38:AB$67,$B32)</f>
        <v>0</v>
      </c>
      <c r="X32" s="147">
        <f t="shared" si="3"/>
        <v>0</v>
      </c>
    </row>
    <row r="33" spans="1:24" ht="14.25" thickTop="1" thickBot="1">
      <c r="A33" s="527" t="s">
        <v>35</v>
      </c>
      <c r="B33" s="528"/>
      <c r="C33" s="47">
        <f>SUM(C30:C32)</f>
        <v>0</v>
      </c>
      <c r="D33" s="48">
        <f t="shared" ref="D33:W33" si="5">SUM(D30:D32)</f>
        <v>0</v>
      </c>
      <c r="E33" s="38">
        <f t="shared" si="5"/>
        <v>0</v>
      </c>
      <c r="F33" s="38">
        <f t="shared" si="5"/>
        <v>0</v>
      </c>
      <c r="G33" s="38">
        <f t="shared" si="5"/>
        <v>0</v>
      </c>
      <c r="H33" s="38">
        <f t="shared" si="5"/>
        <v>0</v>
      </c>
      <c r="I33" s="38">
        <f t="shared" si="5"/>
        <v>0</v>
      </c>
      <c r="J33" s="38">
        <f t="shared" si="5"/>
        <v>0</v>
      </c>
      <c r="K33" s="38">
        <f t="shared" si="5"/>
        <v>0</v>
      </c>
      <c r="L33" s="38">
        <f t="shared" si="5"/>
        <v>0</v>
      </c>
      <c r="M33" s="38">
        <f t="shared" si="5"/>
        <v>0</v>
      </c>
      <c r="N33" s="38">
        <f t="shared" si="5"/>
        <v>0</v>
      </c>
      <c r="O33" s="38">
        <f t="shared" si="5"/>
        <v>0</v>
      </c>
      <c r="P33" s="38">
        <f t="shared" si="5"/>
        <v>0</v>
      </c>
      <c r="Q33" s="38">
        <f t="shared" si="5"/>
        <v>0</v>
      </c>
      <c r="R33" s="38">
        <f t="shared" si="5"/>
        <v>0</v>
      </c>
      <c r="S33" s="38">
        <f t="shared" si="5"/>
        <v>0</v>
      </c>
      <c r="T33" s="38">
        <f t="shared" si="5"/>
        <v>0</v>
      </c>
      <c r="U33" s="38">
        <f t="shared" si="5"/>
        <v>0</v>
      </c>
      <c r="V33" s="38">
        <f t="shared" si="5"/>
        <v>0</v>
      </c>
      <c r="W33" s="164">
        <f t="shared" si="5"/>
        <v>0</v>
      </c>
      <c r="X33" s="149">
        <f t="shared" si="3"/>
        <v>0</v>
      </c>
    </row>
    <row r="34" spans="1:24" ht="14.25" thickTop="1" thickBot="1">
      <c r="A34" s="525" t="s">
        <v>36</v>
      </c>
      <c r="B34" s="526"/>
      <c r="C34" s="49" t="e">
        <f>SUM(Оцене!C38:C67)/SUM(C30:C31)</f>
        <v>#DIV/0!</v>
      </c>
      <c r="D34" s="49" t="e">
        <f>SUM(Оцене!D38:D67)/SUM(D30:D31)</f>
        <v>#DIV/0!</v>
      </c>
      <c r="E34" s="49" t="e">
        <f>SUM(Оцене!E38:E67)/SUM(E30:E31)</f>
        <v>#DIV/0!</v>
      </c>
      <c r="F34" s="49" t="e">
        <f>SUM(Оцене!F38:F67)/SUM(F30:F31)</f>
        <v>#DIV/0!</v>
      </c>
      <c r="G34" s="49" t="e">
        <f>SUM(Оцене!G38:G67)/SUM(G30:G31)</f>
        <v>#DIV/0!</v>
      </c>
      <c r="H34" s="49" t="e">
        <f>SUM(Оцене!H38:H67)/SUM(H30:H31)</f>
        <v>#DIV/0!</v>
      </c>
      <c r="I34" s="49" t="e">
        <f>SUM(Оцене!I38:I67)/SUM(I30:I31)</f>
        <v>#DIV/0!</v>
      </c>
      <c r="J34" s="49" t="e">
        <f>SUM(Оцене!J38:J67)/SUM(J30:J31)</f>
        <v>#DIV/0!</v>
      </c>
      <c r="K34" s="49" t="e">
        <f>SUM(Оцене!K38:K67)/SUM(K30:K31)</f>
        <v>#DIV/0!</v>
      </c>
      <c r="L34" s="49" t="e">
        <f>SUM(Оцене!L38:L67)/SUM(L30:L31)</f>
        <v>#DIV/0!</v>
      </c>
      <c r="M34" s="49" t="e">
        <f>SUM(Оцене!M38:M67)/SUM(M30:M31)</f>
        <v>#DIV/0!</v>
      </c>
      <c r="N34" s="49" t="e">
        <f>SUM(Оцене!N38:N67)/SUM(N30:N31)</f>
        <v>#DIV/0!</v>
      </c>
      <c r="O34" s="49" t="e">
        <f>SUM(Оцене!O38:O67)/SUM(O30:O31)</f>
        <v>#DIV/0!</v>
      </c>
      <c r="P34" s="49" t="e">
        <f>SUM(Оцене!P38:P67)/SUM(P30:P31)</f>
        <v>#DIV/0!</v>
      </c>
      <c r="Q34" s="49" t="e">
        <f>SUM(Оцене!Q38:Q67)/SUM(Q30:Q31)</f>
        <v>#DIV/0!</v>
      </c>
      <c r="R34" s="49" t="e">
        <f>SUM(Оцене!R38:R67)/SUM(R30:R31)</f>
        <v>#DIV/0!</v>
      </c>
      <c r="S34" s="49" t="e">
        <f>SUM(Оцене!S38:S67)/SUM(S30:S31)</f>
        <v>#DIV/0!</v>
      </c>
      <c r="T34" s="49" t="e">
        <f>SUM(Оцене!T38:T67)/SUM(T30:T31)</f>
        <v>#DIV/0!</v>
      </c>
      <c r="U34" s="49" t="e">
        <f>SUM(Оцене!U38:U67)/SUM(U30:U31)</f>
        <v>#DIV/0!</v>
      </c>
      <c r="V34" s="49" t="e">
        <f>SUM(Оцене!V38:V67)/SUM(V30:V31)</f>
        <v>#DIV/0!</v>
      </c>
      <c r="W34" s="145" t="e">
        <f>SUM(Оцене!AB38:AB67)/SUM(W30:W31)</f>
        <v>#DIV/0!</v>
      </c>
      <c r="X34" s="150" t="e">
        <f>(X26*B26+X27*B27+X28*B28+X29*B29+X31*B31)/(X30+X31)</f>
        <v>#DIV/0!</v>
      </c>
    </row>
    <row r="35" spans="1:24" ht="13.5" thickTop="1">
      <c r="A35" s="27"/>
      <c r="B35" s="27"/>
      <c r="C35" s="17"/>
      <c r="D35" s="17"/>
      <c r="E35" s="17"/>
      <c r="F35" s="17"/>
      <c r="G35" s="17"/>
      <c r="H35" s="17"/>
      <c r="I35" s="17"/>
      <c r="J35" s="17"/>
      <c r="K35" s="27"/>
      <c r="L35" s="27"/>
      <c r="M35" s="27"/>
      <c r="N35" s="27"/>
      <c r="O35" s="27"/>
      <c r="P35" s="27"/>
      <c r="Q35" s="27"/>
      <c r="R35" s="27"/>
      <c r="S35" s="27"/>
      <c r="T35" s="27"/>
      <c r="U35" s="27"/>
      <c r="V35" s="27"/>
      <c r="W35" s="27"/>
      <c r="X35" s="146"/>
    </row>
    <row r="36" spans="1:24">
      <c r="A36" s="27"/>
      <c r="B36" s="27"/>
      <c r="C36" s="17"/>
      <c r="D36" s="17"/>
      <c r="E36" s="17"/>
      <c r="F36" s="17"/>
      <c r="G36" s="17"/>
      <c r="H36" s="17"/>
      <c r="I36" s="17"/>
      <c r="J36" s="17"/>
      <c r="K36" s="27"/>
      <c r="L36" s="27"/>
      <c r="M36" s="27"/>
      <c r="N36" s="27"/>
      <c r="O36" s="27"/>
      <c r="P36" s="27"/>
      <c r="Q36" s="27"/>
      <c r="R36" s="27"/>
      <c r="S36" s="27"/>
      <c r="T36" s="27"/>
      <c r="U36" s="27"/>
      <c r="V36" s="27"/>
      <c r="W36" s="27"/>
      <c r="X36" s="27"/>
    </row>
    <row r="37" spans="1:24">
      <c r="A37" s="300" t="s">
        <v>180</v>
      </c>
      <c r="B37" s="300"/>
      <c r="C37" s="299"/>
      <c r="D37" s="299"/>
      <c r="E37" s="299"/>
      <c r="F37" s="299"/>
      <c r="G37" s="299"/>
      <c r="H37" s="299"/>
      <c r="I37" s="299"/>
      <c r="J37" s="299"/>
      <c r="K37" s="27"/>
      <c r="L37" s="27"/>
      <c r="M37" s="27"/>
      <c r="N37" s="27"/>
      <c r="O37" s="27"/>
      <c r="P37" s="27"/>
      <c r="Q37" s="27"/>
      <c r="R37" s="27"/>
      <c r="S37" s="27"/>
      <c r="T37" s="27"/>
      <c r="U37" s="27"/>
      <c r="V37" s="27"/>
      <c r="W37" s="27"/>
      <c r="X37" s="27"/>
    </row>
    <row r="38" spans="1:24" ht="13.5" thickBot="1">
      <c r="A38" s="2"/>
      <c r="B38" s="2"/>
      <c r="C38" s="286"/>
      <c r="D38" s="286"/>
      <c r="E38" s="286"/>
      <c r="F38" s="286"/>
      <c r="G38" s="286"/>
      <c r="H38" s="286"/>
      <c r="I38" s="286"/>
      <c r="J38" s="286"/>
      <c r="K38" s="287"/>
      <c r="L38" s="287"/>
      <c r="M38" s="287"/>
      <c r="N38" s="287"/>
      <c r="O38" s="287"/>
      <c r="P38" s="287"/>
      <c r="Q38" s="287"/>
      <c r="R38" s="287"/>
      <c r="S38" s="287"/>
      <c r="T38" s="287"/>
      <c r="U38" s="287"/>
      <c r="V38" s="2"/>
      <c r="W38" s="2"/>
      <c r="X38" s="2"/>
    </row>
    <row r="39" spans="1:24" ht="28.5" customHeight="1" thickBot="1">
      <c r="A39" s="521" t="s">
        <v>93</v>
      </c>
      <c r="B39" s="510"/>
      <c r="C39" s="502" t="s">
        <v>96</v>
      </c>
      <c r="D39" s="503"/>
      <c r="E39" s="504"/>
      <c r="F39" s="505" t="s">
        <v>95</v>
      </c>
      <c r="G39" s="506"/>
      <c r="H39" s="507"/>
      <c r="I39" s="286"/>
      <c r="J39" s="286"/>
      <c r="K39" s="287"/>
      <c r="L39" s="287"/>
      <c r="M39" s="287"/>
      <c r="N39" s="287"/>
      <c r="O39" s="287"/>
      <c r="P39" s="287"/>
      <c r="Q39" s="287"/>
      <c r="R39" s="287"/>
      <c r="S39" s="287"/>
      <c r="T39" s="287"/>
      <c r="U39" s="287"/>
      <c r="V39" s="2"/>
      <c r="W39" s="2"/>
      <c r="X39" s="2"/>
    </row>
    <row r="40" spans="1:24" ht="15.75" customHeight="1">
      <c r="A40" s="512" t="s">
        <v>94</v>
      </c>
      <c r="B40" s="513"/>
      <c r="C40" s="487" t="s">
        <v>65</v>
      </c>
      <c r="D40" s="488"/>
      <c r="E40" s="489"/>
      <c r="F40" s="487">
        <f>COUNTIF(Оцене!$Z$38:$Z$67,C40)</f>
        <v>0</v>
      </c>
      <c r="G40" s="488"/>
      <c r="H40" s="489"/>
      <c r="I40" s="286"/>
      <c r="J40" s="286"/>
      <c r="K40" s="287"/>
      <c r="L40" s="287"/>
      <c r="M40" s="287"/>
      <c r="N40" s="287"/>
      <c r="O40" s="287"/>
      <c r="P40" s="287"/>
      <c r="Q40" s="287"/>
      <c r="R40" s="287"/>
      <c r="S40" s="287"/>
      <c r="T40" s="287"/>
      <c r="U40" s="287"/>
      <c r="V40" s="2"/>
      <c r="W40" s="2"/>
      <c r="X40" s="2"/>
    </row>
    <row r="41" spans="1:24" ht="15" customHeight="1">
      <c r="A41" s="514"/>
      <c r="B41" s="515"/>
      <c r="C41" s="493" t="s">
        <v>66</v>
      </c>
      <c r="D41" s="494"/>
      <c r="E41" s="495"/>
      <c r="F41" s="493">
        <f>COUNTIF(Оцене!$Z$38:$Z$67,C41)</f>
        <v>0</v>
      </c>
      <c r="G41" s="494"/>
      <c r="H41" s="495"/>
      <c r="I41" s="286"/>
      <c r="J41" s="286"/>
      <c r="K41" s="287"/>
      <c r="L41" s="287"/>
      <c r="M41" s="287"/>
      <c r="N41" s="287"/>
      <c r="O41" s="287"/>
      <c r="P41" s="287"/>
      <c r="Q41" s="287"/>
      <c r="R41" s="287"/>
      <c r="S41" s="287"/>
      <c r="T41" s="287"/>
      <c r="U41" s="287"/>
      <c r="V41" s="2"/>
      <c r="W41" s="2"/>
      <c r="X41" s="2"/>
    </row>
    <row r="42" spans="1:24" ht="15.75" customHeight="1" thickBot="1">
      <c r="A42" s="516"/>
      <c r="B42" s="517"/>
      <c r="C42" s="499" t="s">
        <v>67</v>
      </c>
      <c r="D42" s="500"/>
      <c r="E42" s="501"/>
      <c r="F42" s="499">
        <f>COUNTIF(Оцене!$Z$38:$Z$67,C42)</f>
        <v>0</v>
      </c>
      <c r="G42" s="500"/>
      <c r="H42" s="501"/>
      <c r="I42" s="286"/>
      <c r="J42" s="286"/>
      <c r="K42" s="287"/>
      <c r="L42" s="287"/>
      <c r="M42" s="287"/>
      <c r="N42" s="287"/>
      <c r="O42" s="287"/>
      <c r="P42" s="287"/>
      <c r="Q42" s="287"/>
      <c r="R42" s="287"/>
      <c r="S42" s="287"/>
      <c r="T42" s="287"/>
      <c r="U42" s="287"/>
      <c r="V42" s="2"/>
      <c r="W42" s="2"/>
      <c r="X42" s="2"/>
    </row>
    <row r="43" spans="1:24" ht="15" customHeight="1">
      <c r="A43" s="512" t="s">
        <v>92</v>
      </c>
      <c r="B43" s="513"/>
      <c r="C43" s="484" t="s">
        <v>65</v>
      </c>
      <c r="D43" s="485"/>
      <c r="E43" s="486"/>
      <c r="F43" s="487">
        <f>COUNTIF(Оцене!AA38:AA67,C43)</f>
        <v>0</v>
      </c>
      <c r="G43" s="488"/>
      <c r="H43" s="489"/>
      <c r="K43" s="2"/>
      <c r="L43" s="2"/>
      <c r="M43" s="2"/>
      <c r="N43" s="2"/>
      <c r="O43" s="2"/>
      <c r="P43" s="2"/>
      <c r="Q43" s="2"/>
      <c r="R43" s="236"/>
      <c r="S43" s="2"/>
      <c r="T43" s="2"/>
      <c r="U43" s="2"/>
      <c r="V43" s="2"/>
      <c r="W43" s="2"/>
      <c r="X43" s="2"/>
    </row>
    <row r="44" spans="1:24" ht="15.75" customHeight="1">
      <c r="A44" s="514"/>
      <c r="B44" s="515"/>
      <c r="C44" s="490" t="s">
        <v>66</v>
      </c>
      <c r="D44" s="491"/>
      <c r="E44" s="492"/>
      <c r="F44" s="493">
        <f>COUNTIF(Оцене!AA38:AA67,C44)</f>
        <v>0</v>
      </c>
      <c r="G44" s="494"/>
      <c r="H44" s="495"/>
      <c r="K44" s="2"/>
      <c r="L44" s="2"/>
      <c r="M44" s="2"/>
      <c r="N44" s="2"/>
      <c r="O44" s="2"/>
      <c r="P44" s="2"/>
      <c r="Q44" s="2"/>
      <c r="R44" s="236"/>
      <c r="S44" s="2"/>
      <c r="T44" s="2"/>
      <c r="U44" s="2"/>
      <c r="V44" s="2"/>
      <c r="W44" s="2"/>
      <c r="X44" s="2"/>
    </row>
    <row r="45" spans="1:24" ht="16.5" customHeight="1" thickBot="1">
      <c r="A45" s="516"/>
      <c r="B45" s="517"/>
      <c r="C45" s="496" t="s">
        <v>67</v>
      </c>
      <c r="D45" s="497"/>
      <c r="E45" s="498"/>
      <c r="F45" s="499">
        <f>COUNTIF(Оцене!AA38:AA67,C45)</f>
        <v>0</v>
      </c>
      <c r="G45" s="500"/>
      <c r="H45" s="501"/>
      <c r="K45" s="2"/>
      <c r="L45" s="2"/>
      <c r="M45" s="2"/>
      <c r="N45" s="2"/>
      <c r="O45" s="2"/>
      <c r="P45" s="2"/>
      <c r="Q45" s="2"/>
      <c r="R45" s="236"/>
      <c r="S45" s="2"/>
      <c r="T45" s="2"/>
      <c r="U45" s="2"/>
      <c r="V45" s="2"/>
      <c r="W45" s="2"/>
      <c r="X45" s="2"/>
    </row>
    <row r="47" spans="1:24" ht="30" customHeight="1" thickBot="1">
      <c r="A47" s="538" t="str">
        <f>Оцене!A71</f>
        <v>осми</v>
      </c>
      <c r="B47" s="538"/>
      <c r="C47" s="473" t="s">
        <v>179</v>
      </c>
      <c r="D47" s="481"/>
      <c r="E47" s="481"/>
      <c r="F47" s="481"/>
      <c r="G47" s="481"/>
      <c r="H47" s="481"/>
      <c r="I47" s="481"/>
      <c r="J47" s="481"/>
      <c r="K47" s="481"/>
      <c r="L47" s="481"/>
      <c r="M47" s="481"/>
      <c r="N47" s="481"/>
      <c r="O47" s="481"/>
      <c r="P47" s="481"/>
      <c r="Q47" s="481"/>
      <c r="R47" s="481"/>
      <c r="S47" s="481"/>
      <c r="T47" s="481"/>
      <c r="U47" s="481"/>
      <c r="V47" s="482" t="s">
        <v>107</v>
      </c>
      <c r="W47" s="482"/>
      <c r="X47" s="482"/>
    </row>
    <row r="48" spans="1:24" ht="146.25" customHeight="1" thickTop="1" thickBot="1">
      <c r="A48" s="529" t="s">
        <v>21</v>
      </c>
      <c r="B48" s="530"/>
      <c r="C48" s="183" t="str">
        <f>Оцене!C72</f>
        <v>Српски језик</v>
      </c>
      <c r="D48" s="154">
        <f>Оцене!D72</f>
        <v>0</v>
      </c>
      <c r="E48" s="154" t="str">
        <f>Оцене!E72</f>
        <v xml:space="preserve">Енглески </v>
      </c>
      <c r="F48" s="154" t="str">
        <f>Оцене!F72</f>
        <v>Ликовна култура</v>
      </c>
      <c r="G48" s="154" t="str">
        <f>Оцене!G72</f>
        <v>Музичка култура</v>
      </c>
      <c r="H48" s="154" t="str">
        <f>Оцене!H72</f>
        <v>Историја</v>
      </c>
      <c r="I48" s="154" t="str">
        <f>Оцене!I72</f>
        <v>Географија</v>
      </c>
      <c r="J48" s="154" t="str">
        <f>Оцене!J72</f>
        <v>Физика</v>
      </c>
      <c r="K48" s="154" t="str">
        <f>Оцене!K72</f>
        <v>Математика</v>
      </c>
      <c r="L48" s="154" t="str">
        <f>Оцене!L72</f>
        <v>Биологија</v>
      </c>
      <c r="M48" s="154" t="str">
        <f>Оцене!M72</f>
        <v>Хемија</v>
      </c>
      <c r="N48" s="154" t="str">
        <f>Оцене!N72</f>
        <v>Техничко и информатичко образовање</v>
      </c>
      <c r="O48" s="154" t="str">
        <f>Оцене!O72</f>
        <v>Физичко васпитање</v>
      </c>
      <c r="P48" s="154" t="str">
        <f>Оцене!P72</f>
        <v>Немачки језик</v>
      </c>
      <c r="Q48" s="154" t="str">
        <f>Оцене!Q72</f>
        <v>Француски језик</v>
      </c>
      <c r="R48" s="154" t="str">
        <f>Оцене!R72</f>
        <v>фудбал</v>
      </c>
      <c r="S48" s="154" t="str">
        <f>Оцене!S72</f>
        <v>рукомет</v>
      </c>
      <c r="T48" s="154" t="str">
        <f>Оцене!T72</f>
        <v>Информатика и рачунарство</v>
      </c>
      <c r="U48" s="154" t="str">
        <f>Оцене!U72</f>
        <v>Цртање, сликање и вајање</v>
      </c>
      <c r="V48" s="154" t="str">
        <f>Оцене!V72</f>
        <v>Хор и оркестар</v>
      </c>
      <c r="W48" s="19" t="str">
        <f>Оцене!AB72</f>
        <v>Владање</v>
      </c>
      <c r="X48" s="148" t="s">
        <v>38</v>
      </c>
    </row>
    <row r="49" spans="1:24" ht="13.5" thickTop="1">
      <c r="A49" s="23" t="s">
        <v>11</v>
      </c>
      <c r="B49" s="24">
        <v>5</v>
      </c>
      <c r="C49" s="171">
        <f>COUNTIF(Оцене!C$73:C$102,$B49)</f>
        <v>0</v>
      </c>
      <c r="D49" s="26">
        <f>COUNTIF(Оцене!D$73:D$102,$B49)</f>
        <v>0</v>
      </c>
      <c r="E49" s="26">
        <f>COUNTIF(Оцене!E$73:E$102,$B49)</f>
        <v>0</v>
      </c>
      <c r="F49" s="26">
        <f>COUNTIF(Оцене!F$73:F$102,$B49)</f>
        <v>0</v>
      </c>
      <c r="G49" s="26">
        <f>COUNTIF(Оцене!G$73:G$102,$B49)</f>
        <v>0</v>
      </c>
      <c r="H49" s="26">
        <f>COUNTIF(Оцене!H$73:H$102,$B49)</f>
        <v>0</v>
      </c>
      <c r="I49" s="26">
        <f>COUNTIF(Оцене!I$73:I$102,$B49)</f>
        <v>0</v>
      </c>
      <c r="J49" s="26">
        <f>COUNTIF(Оцене!J$73:J$102,$B49)</f>
        <v>0</v>
      </c>
      <c r="K49" s="26">
        <f>COUNTIF(Оцене!K$73:K$102,$B49)</f>
        <v>0</v>
      </c>
      <c r="L49" s="26">
        <f>COUNTIF(Оцене!L$73:L$102,$B49)</f>
        <v>0</v>
      </c>
      <c r="M49" s="26">
        <f>COUNTIF(Оцене!M$73:M$102,$B49)</f>
        <v>0</v>
      </c>
      <c r="N49" s="26">
        <f>COUNTIF(Оцене!N$73:N$102,$B49)</f>
        <v>0</v>
      </c>
      <c r="O49" s="26">
        <f>COUNTIF(Оцене!O$73:O$102,$B49)</f>
        <v>0</v>
      </c>
      <c r="P49" s="26">
        <f>COUNTIF(Оцене!P$73:P$102,$B49)</f>
        <v>0</v>
      </c>
      <c r="Q49" s="26">
        <f>COUNTIF(Оцене!Q$73:Q$102,$B49)</f>
        <v>0</v>
      </c>
      <c r="R49" s="26">
        <f>COUNTIF(Оцене!R$73:R$102,$B49)</f>
        <v>0</v>
      </c>
      <c r="S49" s="26">
        <f>COUNTIF(Оцене!S$73:S$102,$B49)</f>
        <v>0</v>
      </c>
      <c r="T49" s="26">
        <f>COUNTIF(Оцене!T$73:T$102,$B49)</f>
        <v>0</v>
      </c>
      <c r="U49" s="26">
        <f>COUNTIF(Оцене!U$73:U$102,$B49)</f>
        <v>0</v>
      </c>
      <c r="V49" s="26">
        <f>COUNTIF(Оцене!V$73:V$102,$B49)</f>
        <v>0</v>
      </c>
      <c r="W49" s="165">
        <f>COUNTIF(Оцене!AB$73:AB$102,$B49)</f>
        <v>0</v>
      </c>
      <c r="X49" s="167">
        <f t="shared" ref="X49:X56" si="6">SUM(C49:S49,W49)</f>
        <v>0</v>
      </c>
    </row>
    <row r="50" spans="1:24">
      <c r="A50" s="28" t="s">
        <v>12</v>
      </c>
      <c r="B50" s="29">
        <v>4</v>
      </c>
      <c r="C50" s="172">
        <f>COUNTIF(Оцене!C$73:C$102,$B50)</f>
        <v>0</v>
      </c>
      <c r="D50" s="31">
        <f>COUNTIF(Оцене!D$73:D$102,$B50)</f>
        <v>0</v>
      </c>
      <c r="E50" s="31">
        <f>COUNTIF(Оцене!E$73:E$102,$B50)</f>
        <v>0</v>
      </c>
      <c r="F50" s="31">
        <f>COUNTIF(Оцене!F$73:F$102,$B50)</f>
        <v>0</v>
      </c>
      <c r="G50" s="31">
        <f>COUNTIF(Оцене!G$73:G$102,$B50)</f>
        <v>0</v>
      </c>
      <c r="H50" s="31">
        <f>COUNTIF(Оцене!H$73:H$102,$B50)</f>
        <v>0</v>
      </c>
      <c r="I50" s="31">
        <f>COUNTIF(Оцене!I$73:I$102,$B50)</f>
        <v>0</v>
      </c>
      <c r="J50" s="31">
        <f>COUNTIF(Оцене!J$73:J$102,$B50)</f>
        <v>0</v>
      </c>
      <c r="K50" s="31">
        <f>COUNTIF(Оцене!K$73:K$102,$B50)</f>
        <v>0</v>
      </c>
      <c r="L50" s="31">
        <f>COUNTIF(Оцене!L$73:L$102,$B50)</f>
        <v>0</v>
      </c>
      <c r="M50" s="31">
        <f>COUNTIF(Оцене!M$73:M$102,$B50)</f>
        <v>0</v>
      </c>
      <c r="N50" s="31">
        <f>COUNTIF(Оцене!N$73:N$102,$B50)</f>
        <v>0</v>
      </c>
      <c r="O50" s="31">
        <f>COUNTIF(Оцене!O$73:O$102,$B50)</f>
        <v>0</v>
      </c>
      <c r="P50" s="31">
        <f>COUNTIF(Оцене!P$73:P$102,$B50)</f>
        <v>0</v>
      </c>
      <c r="Q50" s="31">
        <f>COUNTIF(Оцене!Q$73:Q$102,$B50)</f>
        <v>0</v>
      </c>
      <c r="R50" s="31">
        <f>COUNTIF(Оцене!R$73:R$102,$B50)</f>
        <v>0</v>
      </c>
      <c r="S50" s="31">
        <f>COUNTIF(Оцене!S$73:S$102,$B50)</f>
        <v>0</v>
      </c>
      <c r="T50" s="31">
        <f>COUNTIF(Оцене!T$73:T$102,$B50)</f>
        <v>0</v>
      </c>
      <c r="U50" s="31">
        <f>COUNTIF(Оцене!U$73:U$102,$B50)</f>
        <v>0</v>
      </c>
      <c r="V50" s="31">
        <f>COUNTIF(Оцене!V$73:V$102,$B50)</f>
        <v>0</v>
      </c>
      <c r="W50" s="166">
        <f>COUNTIF(Оцене!AB$73:AB$102,$B50)</f>
        <v>0</v>
      </c>
      <c r="X50" s="147">
        <f t="shared" si="6"/>
        <v>0</v>
      </c>
    </row>
    <row r="51" spans="1:24">
      <c r="A51" s="32" t="s">
        <v>10</v>
      </c>
      <c r="B51" s="29">
        <v>3</v>
      </c>
      <c r="C51" s="172">
        <f>COUNTIF(Оцене!C$73:C$102,$B51)</f>
        <v>0</v>
      </c>
      <c r="D51" s="31">
        <f>COUNTIF(Оцене!D$73:D$102,$B51)</f>
        <v>0</v>
      </c>
      <c r="E51" s="31">
        <f>COUNTIF(Оцене!E$73:E$102,$B51)</f>
        <v>0</v>
      </c>
      <c r="F51" s="31">
        <f>COUNTIF(Оцене!F$73:F$102,$B51)</f>
        <v>0</v>
      </c>
      <c r="G51" s="31">
        <f>COUNTIF(Оцене!G$73:G$102,$B51)</f>
        <v>0</v>
      </c>
      <c r="H51" s="31">
        <f>COUNTIF(Оцене!H$73:H$102,$B51)</f>
        <v>0</v>
      </c>
      <c r="I51" s="31">
        <f>COUNTIF(Оцене!I$73:I$102,$B51)</f>
        <v>0</v>
      </c>
      <c r="J51" s="31">
        <f>COUNTIF(Оцене!J$73:J$102,$B51)</f>
        <v>0</v>
      </c>
      <c r="K51" s="31">
        <f>COUNTIF(Оцене!K$73:K$102,$B51)</f>
        <v>0</v>
      </c>
      <c r="L51" s="31">
        <f>COUNTIF(Оцене!L$73:L$102,$B51)</f>
        <v>0</v>
      </c>
      <c r="M51" s="31">
        <f>COUNTIF(Оцене!M$73:M$102,$B51)</f>
        <v>0</v>
      </c>
      <c r="N51" s="31">
        <f>COUNTIF(Оцене!N$73:N$102,$B51)</f>
        <v>0</v>
      </c>
      <c r="O51" s="31">
        <f>COUNTIF(Оцене!O$73:O$102,$B51)</f>
        <v>0</v>
      </c>
      <c r="P51" s="31">
        <f>COUNTIF(Оцене!P$73:P$102,$B51)</f>
        <v>0</v>
      </c>
      <c r="Q51" s="31">
        <f>COUNTIF(Оцене!Q$73:Q$102,$B51)</f>
        <v>0</v>
      </c>
      <c r="R51" s="31">
        <f>COUNTIF(Оцене!R$73:R$102,$B51)</f>
        <v>0</v>
      </c>
      <c r="S51" s="31">
        <f>COUNTIF(Оцене!S$73:S$102,$B51)</f>
        <v>0</v>
      </c>
      <c r="T51" s="31">
        <f>COUNTIF(Оцене!T$73:T$102,$B51)</f>
        <v>0</v>
      </c>
      <c r="U51" s="31">
        <f>COUNTIF(Оцене!U$73:U$102,$B51)</f>
        <v>0</v>
      </c>
      <c r="V51" s="31">
        <f>COUNTIF(Оцене!V$73:V$102,$B51)</f>
        <v>0</v>
      </c>
      <c r="W51" s="166">
        <f>COUNTIF(Оцене!AB$73:AB$102,$B51)</f>
        <v>0</v>
      </c>
      <c r="X51" s="147">
        <f t="shared" si="6"/>
        <v>0</v>
      </c>
    </row>
    <row r="52" spans="1:24" ht="13.5" thickBot="1">
      <c r="A52" s="33" t="s">
        <v>13</v>
      </c>
      <c r="B52" s="34">
        <v>2</v>
      </c>
      <c r="C52" s="172">
        <f>COUNTIF(Оцене!C$73:C$102,$B52)</f>
        <v>0</v>
      </c>
      <c r="D52" s="35">
        <f>COUNTIF(Оцене!D$73:D$102,$B52)</f>
        <v>0</v>
      </c>
      <c r="E52" s="35">
        <f>COUNTIF(Оцене!E$73:E$102,$B52)</f>
        <v>0</v>
      </c>
      <c r="F52" s="35">
        <f>COUNTIF(Оцене!F$73:F$102,$B52)</f>
        <v>0</v>
      </c>
      <c r="G52" s="35">
        <f>COUNTIF(Оцене!G$73:G$102,$B52)</f>
        <v>0</v>
      </c>
      <c r="H52" s="35">
        <f>COUNTIF(Оцене!H$73:H$102,$B52)</f>
        <v>0</v>
      </c>
      <c r="I52" s="35">
        <f>COUNTIF(Оцене!I$73:I$102,$B52)</f>
        <v>0</v>
      </c>
      <c r="J52" s="35">
        <f>COUNTIF(Оцене!J$73:J$102,$B52)</f>
        <v>0</v>
      </c>
      <c r="K52" s="35">
        <f>COUNTIF(Оцене!K$73:K$102,$B52)</f>
        <v>0</v>
      </c>
      <c r="L52" s="35">
        <f>COUNTIF(Оцене!L$73:L$102,$B52)</f>
        <v>0</v>
      </c>
      <c r="M52" s="35">
        <f>COUNTIF(Оцене!M$73:M$102,$B52)</f>
        <v>0</v>
      </c>
      <c r="N52" s="35">
        <f>COUNTIF(Оцене!N$73:N$102,$B52)</f>
        <v>0</v>
      </c>
      <c r="O52" s="35">
        <f>COUNTIF(Оцене!O$73:O$102,$B52)</f>
        <v>0</v>
      </c>
      <c r="P52" s="35">
        <f>COUNTIF(Оцене!P$73:P$102,$B52)</f>
        <v>0</v>
      </c>
      <c r="Q52" s="35">
        <f>COUNTIF(Оцене!Q$73:Q$102,$B52)</f>
        <v>0</v>
      </c>
      <c r="R52" s="35">
        <f>COUNTIF(Оцене!R$73:R$102,$B52)</f>
        <v>0</v>
      </c>
      <c r="S52" s="35">
        <f>COUNTIF(Оцене!S$73:S$102,$B52)</f>
        <v>0</v>
      </c>
      <c r="T52" s="35">
        <f>COUNTIF(Оцене!T$73:T$102,$B52)</f>
        <v>0</v>
      </c>
      <c r="U52" s="35">
        <f>COUNTIF(Оцене!U$73:U$102,$B52)</f>
        <v>0</v>
      </c>
      <c r="V52" s="35">
        <f>COUNTIF(Оцене!V$73:V$102,$B52)</f>
        <v>0</v>
      </c>
      <c r="W52" s="166">
        <f>COUNTIF(Оцене!AB$73:AB$102,$B52)</f>
        <v>0</v>
      </c>
      <c r="X52" s="168">
        <f t="shared" si="6"/>
        <v>0</v>
      </c>
    </row>
    <row r="53" spans="1:24" ht="14.25" thickTop="1" thickBot="1">
      <c r="A53" s="525" t="s">
        <v>34</v>
      </c>
      <c r="B53" s="526"/>
      <c r="C53" s="36">
        <f>SUM(C49:C52)</f>
        <v>0</v>
      </c>
      <c r="D53" s="37">
        <f t="shared" ref="D53:W53" si="7">SUM(D49:D52)</f>
        <v>0</v>
      </c>
      <c r="E53" s="37">
        <f t="shared" si="7"/>
        <v>0</v>
      </c>
      <c r="F53" s="37">
        <f t="shared" si="7"/>
        <v>0</v>
      </c>
      <c r="G53" s="37">
        <f t="shared" si="7"/>
        <v>0</v>
      </c>
      <c r="H53" s="37">
        <f t="shared" si="7"/>
        <v>0</v>
      </c>
      <c r="I53" s="37">
        <f t="shared" si="7"/>
        <v>0</v>
      </c>
      <c r="J53" s="37">
        <f t="shared" si="7"/>
        <v>0</v>
      </c>
      <c r="K53" s="37">
        <f t="shared" si="7"/>
        <v>0</v>
      </c>
      <c r="L53" s="37">
        <f t="shared" si="7"/>
        <v>0</v>
      </c>
      <c r="M53" s="37">
        <f t="shared" si="7"/>
        <v>0</v>
      </c>
      <c r="N53" s="37">
        <f t="shared" si="7"/>
        <v>0</v>
      </c>
      <c r="O53" s="37">
        <f t="shared" si="7"/>
        <v>0</v>
      </c>
      <c r="P53" s="37">
        <f t="shared" si="7"/>
        <v>0</v>
      </c>
      <c r="Q53" s="37">
        <f t="shared" si="7"/>
        <v>0</v>
      </c>
      <c r="R53" s="37">
        <f t="shared" si="7"/>
        <v>0</v>
      </c>
      <c r="S53" s="37">
        <f t="shared" si="7"/>
        <v>0</v>
      </c>
      <c r="T53" s="37">
        <f t="shared" si="7"/>
        <v>0</v>
      </c>
      <c r="U53" s="37">
        <f t="shared" si="7"/>
        <v>0</v>
      </c>
      <c r="V53" s="37">
        <f t="shared" si="7"/>
        <v>0</v>
      </c>
      <c r="W53" s="37">
        <f t="shared" si="7"/>
        <v>0</v>
      </c>
      <c r="X53" s="149">
        <f t="shared" si="6"/>
        <v>0</v>
      </c>
    </row>
    <row r="54" spans="1:24" ht="13.5" thickTop="1">
      <c r="A54" s="39" t="s">
        <v>14</v>
      </c>
      <c r="B54" s="40">
        <v>1</v>
      </c>
      <c r="C54" s="169">
        <f>COUNTIF(Оцене!C$73:C$102,$B54)</f>
        <v>0</v>
      </c>
      <c r="D54" s="187">
        <f>COUNTIF(Оцене!D$73:D$102,$B54)</f>
        <v>0</v>
      </c>
      <c r="E54" s="187">
        <f>COUNTIF(Оцене!E$73:E$102,$B54)</f>
        <v>0</v>
      </c>
      <c r="F54" s="187">
        <f>COUNTIF(Оцене!F$73:F$102,$B54)</f>
        <v>0</v>
      </c>
      <c r="G54" s="187">
        <f>COUNTIF(Оцене!G$73:G$102,$B54)</f>
        <v>0</v>
      </c>
      <c r="H54" s="187">
        <f>COUNTIF(Оцене!H$73:H$102,$B54)</f>
        <v>0</v>
      </c>
      <c r="I54" s="187">
        <f>COUNTIF(Оцене!I$73:I$102,$B54)</f>
        <v>0</v>
      </c>
      <c r="J54" s="187">
        <f>COUNTIF(Оцене!J$73:J$102,$B54)</f>
        <v>0</v>
      </c>
      <c r="K54" s="187">
        <f>COUNTIF(Оцене!K$73:K$102,$B54)</f>
        <v>0</v>
      </c>
      <c r="L54" s="187">
        <f>COUNTIF(Оцене!L$73:L$102,$B54)</f>
        <v>0</v>
      </c>
      <c r="M54" s="187">
        <f>COUNTIF(Оцене!M$73:M$102,$B54)</f>
        <v>0</v>
      </c>
      <c r="N54" s="187">
        <f>COUNTIF(Оцене!N$73:N$102,$B54)</f>
        <v>0</v>
      </c>
      <c r="O54" s="187">
        <f>COUNTIF(Оцене!O$73:O$102,$B54)</f>
        <v>0</v>
      </c>
      <c r="P54" s="187">
        <f>COUNTIF(Оцене!P$73:P$102,$B54)</f>
        <v>0</v>
      </c>
      <c r="Q54" s="187">
        <f>COUNTIF(Оцене!Q$73:Q$102,$B54)</f>
        <v>0</v>
      </c>
      <c r="R54" s="187">
        <f>COUNTIF(Оцене!R$73:R$102,$B54)</f>
        <v>0</v>
      </c>
      <c r="S54" s="187">
        <f>COUNTIF(Оцене!S$73:S$102,$B54)</f>
        <v>0</v>
      </c>
      <c r="T54" s="187">
        <f>COUNTIF(Оцене!T$73:T$102,$B54)</f>
        <v>0</v>
      </c>
      <c r="U54" s="187">
        <f>COUNTIF(Оцене!U$73:U$102,$B54)</f>
        <v>0</v>
      </c>
      <c r="V54" s="187">
        <f>COUNTIF(Оцене!V$73:V$102,$B54)</f>
        <v>0</v>
      </c>
      <c r="W54" s="186">
        <f>COUNTIF(Оцене!AB$73:AB$102,$B54)</f>
        <v>0</v>
      </c>
      <c r="X54" s="147">
        <f t="shared" si="6"/>
        <v>0</v>
      </c>
    </row>
    <row r="55" spans="1:24" ht="13.5" thickBot="1">
      <c r="A55" s="43" t="s">
        <v>15</v>
      </c>
      <c r="B55" s="44">
        <v>0</v>
      </c>
      <c r="C55" s="170">
        <f>COUNTIF(Оцене!C$73:C$102,$B55)</f>
        <v>0</v>
      </c>
      <c r="D55" s="46">
        <f>COUNTIF(Оцене!D$73:D$102,$B55)</f>
        <v>0</v>
      </c>
      <c r="E55" s="46">
        <f>COUNTIF(Оцене!E$73:E$102,$B55)</f>
        <v>0</v>
      </c>
      <c r="F55" s="46">
        <f>COUNTIF(Оцене!F$73:F$102,$B55)</f>
        <v>0</v>
      </c>
      <c r="G55" s="46">
        <f>COUNTIF(Оцене!G$73:G$102,$B55)</f>
        <v>0</v>
      </c>
      <c r="H55" s="46">
        <f>COUNTIF(Оцене!H$73:H$102,$B55)</f>
        <v>0</v>
      </c>
      <c r="I55" s="46">
        <f>COUNTIF(Оцене!I$73:I$102,$B55)</f>
        <v>0</v>
      </c>
      <c r="J55" s="46">
        <f>COUNTIF(Оцене!J$73:J$102,$B55)</f>
        <v>0</v>
      </c>
      <c r="K55" s="46">
        <f>COUNTIF(Оцене!K$73:K$102,$B55)</f>
        <v>0</v>
      </c>
      <c r="L55" s="46">
        <f>COUNTIF(Оцене!L$73:L$102,$B55)</f>
        <v>0</v>
      </c>
      <c r="M55" s="46">
        <f>COUNTIF(Оцене!M$73:M$102,$B55)</f>
        <v>0</v>
      </c>
      <c r="N55" s="46">
        <f>COUNTIF(Оцене!N$73:N$102,$B55)</f>
        <v>0</v>
      </c>
      <c r="O55" s="46">
        <f>COUNTIF(Оцене!O$73:O$102,$B55)</f>
        <v>0</v>
      </c>
      <c r="P55" s="46">
        <f>COUNTIF(Оцене!P$73:P$102,$B55)</f>
        <v>0</v>
      </c>
      <c r="Q55" s="46">
        <f>COUNTIF(Оцене!Q$73:Q$102,$B55)</f>
        <v>0</v>
      </c>
      <c r="R55" s="46">
        <f>COUNTIF(Оцене!R$73:R$102,$B55)</f>
        <v>0</v>
      </c>
      <c r="S55" s="46">
        <f>COUNTIF(Оцене!S$73:S$102,$B55)</f>
        <v>0</v>
      </c>
      <c r="T55" s="46">
        <f>COUNTIF(Оцене!T$73:T$102,$B55)</f>
        <v>0</v>
      </c>
      <c r="U55" s="46">
        <f>COUNTIF(Оцене!U$73:U$102,$B55)</f>
        <v>0</v>
      </c>
      <c r="V55" s="46">
        <f>COUNTIF(Оцене!V$73:V$102,$B55)</f>
        <v>0</v>
      </c>
      <c r="W55" s="44">
        <f>COUNTIF(Оцене!AB$73:AB$102,$B55)</f>
        <v>0</v>
      </c>
      <c r="X55" s="147">
        <f t="shared" si="6"/>
        <v>0</v>
      </c>
    </row>
    <row r="56" spans="1:24" ht="14.25" thickTop="1" thickBot="1">
      <c r="A56" s="527" t="s">
        <v>35</v>
      </c>
      <c r="B56" s="528"/>
      <c r="C56" s="47">
        <f>SUM(C53:C55)</f>
        <v>0</v>
      </c>
      <c r="D56" s="48">
        <f t="shared" ref="D56:W56" si="8">SUM(D53:D55)</f>
        <v>0</v>
      </c>
      <c r="E56" s="38">
        <f t="shared" si="8"/>
        <v>0</v>
      </c>
      <c r="F56" s="38">
        <f t="shared" si="8"/>
        <v>0</v>
      </c>
      <c r="G56" s="38">
        <f t="shared" si="8"/>
        <v>0</v>
      </c>
      <c r="H56" s="38">
        <f t="shared" si="8"/>
        <v>0</v>
      </c>
      <c r="I56" s="38">
        <f t="shared" si="8"/>
        <v>0</v>
      </c>
      <c r="J56" s="38">
        <f t="shared" si="8"/>
        <v>0</v>
      </c>
      <c r="K56" s="38">
        <f t="shared" si="8"/>
        <v>0</v>
      </c>
      <c r="L56" s="38">
        <f t="shared" si="8"/>
        <v>0</v>
      </c>
      <c r="M56" s="38">
        <f t="shared" si="8"/>
        <v>0</v>
      </c>
      <c r="N56" s="38">
        <f t="shared" si="8"/>
        <v>0</v>
      </c>
      <c r="O56" s="38">
        <f t="shared" si="8"/>
        <v>0</v>
      </c>
      <c r="P56" s="38">
        <f t="shared" si="8"/>
        <v>0</v>
      </c>
      <c r="Q56" s="38">
        <f t="shared" si="8"/>
        <v>0</v>
      </c>
      <c r="R56" s="38">
        <f t="shared" si="8"/>
        <v>0</v>
      </c>
      <c r="S56" s="38">
        <f t="shared" si="8"/>
        <v>0</v>
      </c>
      <c r="T56" s="38">
        <f t="shared" si="8"/>
        <v>0</v>
      </c>
      <c r="U56" s="38">
        <f t="shared" si="8"/>
        <v>0</v>
      </c>
      <c r="V56" s="38">
        <f t="shared" si="8"/>
        <v>0</v>
      </c>
      <c r="W56" s="164">
        <f t="shared" si="8"/>
        <v>0</v>
      </c>
      <c r="X56" s="149">
        <f t="shared" si="6"/>
        <v>0</v>
      </c>
    </row>
    <row r="57" spans="1:24" ht="14.25" thickTop="1" thickBot="1">
      <c r="A57" s="525" t="s">
        <v>36</v>
      </c>
      <c r="B57" s="526"/>
      <c r="C57" s="49" t="e">
        <f>SUM(Оцене!C73:C102)/SUM(C53:C54)</f>
        <v>#DIV/0!</v>
      </c>
      <c r="D57" s="49" t="e">
        <f>SUM(Оцене!D73:D102)/SUM(D53:D54)</f>
        <v>#DIV/0!</v>
      </c>
      <c r="E57" s="49" t="e">
        <f>SUM(Оцене!E73:E102)/SUM(E53:E54)</f>
        <v>#DIV/0!</v>
      </c>
      <c r="F57" s="49" t="e">
        <f>SUM(Оцене!F73:F102)/SUM(F53:F54)</f>
        <v>#DIV/0!</v>
      </c>
      <c r="G57" s="49" t="e">
        <f>SUM(Оцене!G73:G102)/SUM(G53:G54)</f>
        <v>#DIV/0!</v>
      </c>
      <c r="H57" s="49" t="e">
        <f>SUM(Оцене!H73:H102)/SUM(H53:H54)</f>
        <v>#DIV/0!</v>
      </c>
      <c r="I57" s="49" t="e">
        <f>SUM(Оцене!I73:I102)/SUM(I53:I54)</f>
        <v>#DIV/0!</v>
      </c>
      <c r="J57" s="49" t="e">
        <f>SUM(Оцене!J73:J102)/SUM(J53:J54)</f>
        <v>#DIV/0!</v>
      </c>
      <c r="K57" s="49" t="e">
        <f>SUM(Оцене!K73:K102)/SUM(K53:K54)</f>
        <v>#DIV/0!</v>
      </c>
      <c r="L57" s="49" t="e">
        <f>SUM(Оцене!L73:L102)/SUM(L53:L54)</f>
        <v>#DIV/0!</v>
      </c>
      <c r="M57" s="49" t="e">
        <f>SUM(Оцене!M73:M102)/SUM(M53:M54)</f>
        <v>#DIV/0!</v>
      </c>
      <c r="N57" s="49" t="e">
        <f>SUM(Оцене!N73:N102)/SUM(N53:N54)</f>
        <v>#DIV/0!</v>
      </c>
      <c r="O57" s="49" t="e">
        <f>SUM(Оцене!O73:O102)/SUM(O53:O54)</f>
        <v>#DIV/0!</v>
      </c>
      <c r="P57" s="49" t="e">
        <f>SUM(Оцене!P73:P102)/SUM(P53:P54)</f>
        <v>#DIV/0!</v>
      </c>
      <c r="Q57" s="49" t="e">
        <f>SUM(Оцене!Q73:Q102)/SUM(Q53:Q54)</f>
        <v>#DIV/0!</v>
      </c>
      <c r="R57" s="49" t="e">
        <f>SUM(Оцене!R73:R102)/SUM(R53:R54)</f>
        <v>#DIV/0!</v>
      </c>
      <c r="S57" s="49" t="e">
        <f>SUM(Оцене!S73:S102)/SUM(S53:S54)</f>
        <v>#DIV/0!</v>
      </c>
      <c r="T57" s="49" t="e">
        <f>SUM(Оцене!T73:T102)/SUM(T53:T54)</f>
        <v>#DIV/0!</v>
      </c>
      <c r="U57" s="49" t="e">
        <f>SUM(Оцене!U73:U102)/SUM(U53:U54)</f>
        <v>#DIV/0!</v>
      </c>
      <c r="V57" s="49" t="e">
        <f>SUM(Оцене!V73:V102)/SUM(V53:V54)</f>
        <v>#DIV/0!</v>
      </c>
      <c r="W57" s="145" t="e">
        <f>SUM(Оцене!AB73:AB102)/SUM(W53:W54)</f>
        <v>#DIV/0!</v>
      </c>
      <c r="X57" s="150" t="e">
        <f>(X49*B49+X50*B50+X51*B51+X52*B52+X54*B54)/(X53+X54)</f>
        <v>#DIV/0!</v>
      </c>
    </row>
    <row r="58" spans="1:24" ht="13.5" thickTop="1">
      <c r="A58" s="27"/>
      <c r="B58" s="27"/>
      <c r="C58" s="17"/>
      <c r="D58" s="17"/>
      <c r="E58" s="17"/>
      <c r="F58" s="17"/>
      <c r="G58" s="17"/>
      <c r="H58" s="17"/>
      <c r="I58" s="17"/>
      <c r="J58" s="17"/>
      <c r="K58" s="27"/>
      <c r="L58" s="27"/>
      <c r="M58" s="27"/>
      <c r="N58" s="27"/>
      <c r="O58" s="27"/>
      <c r="P58" s="27"/>
      <c r="Q58" s="27"/>
      <c r="R58" s="27"/>
      <c r="S58" s="27"/>
      <c r="T58" s="27"/>
      <c r="U58" s="27"/>
      <c r="V58" s="27"/>
      <c r="W58" s="27"/>
      <c r="X58" s="146"/>
    </row>
    <row r="59" spans="1:24">
      <c r="A59" s="27"/>
      <c r="B59" s="27"/>
      <c r="C59" s="17"/>
      <c r="D59" s="17"/>
      <c r="E59" s="17"/>
      <c r="F59" s="17"/>
      <c r="G59" s="17"/>
      <c r="H59" s="17"/>
      <c r="I59" s="17"/>
      <c r="J59" s="17"/>
      <c r="K59" s="27"/>
      <c r="L59" s="27"/>
      <c r="M59" s="27"/>
      <c r="N59" s="27"/>
      <c r="O59" s="27"/>
      <c r="P59" s="27"/>
      <c r="Q59" s="27"/>
      <c r="R59" s="27"/>
      <c r="S59" s="27"/>
      <c r="T59" s="27"/>
      <c r="U59" s="27"/>
      <c r="V59" s="27"/>
      <c r="W59" s="27"/>
      <c r="X59" s="27"/>
    </row>
    <row r="60" spans="1:24">
      <c r="A60" s="300" t="s">
        <v>180</v>
      </c>
      <c r="B60" s="300"/>
      <c r="C60" s="299"/>
      <c r="D60" s="299"/>
      <c r="E60" s="299"/>
      <c r="F60" s="299"/>
      <c r="G60" s="299"/>
      <c r="H60" s="299"/>
      <c r="I60" s="299"/>
      <c r="J60" s="299"/>
      <c r="K60" s="27"/>
      <c r="L60" s="27"/>
      <c r="M60" s="27"/>
      <c r="N60" s="27"/>
      <c r="O60" s="27"/>
      <c r="P60" s="27"/>
      <c r="Q60" s="27"/>
      <c r="R60" s="27"/>
      <c r="S60" s="27"/>
      <c r="T60" s="27"/>
      <c r="U60" s="27"/>
      <c r="V60" s="27"/>
      <c r="W60" s="27"/>
      <c r="X60" s="27"/>
    </row>
    <row r="61" spans="1:24" ht="13.5" thickBot="1">
      <c r="A61" s="2"/>
      <c r="B61" s="2"/>
      <c r="K61" s="2"/>
      <c r="L61" s="2"/>
      <c r="M61" s="2"/>
      <c r="N61" s="2"/>
      <c r="O61" s="2"/>
      <c r="P61" s="2"/>
      <c r="Q61" s="2"/>
      <c r="R61" s="236"/>
      <c r="S61" s="2"/>
      <c r="T61" s="2"/>
      <c r="U61" s="2"/>
      <c r="V61" s="2"/>
      <c r="W61" s="2"/>
      <c r="X61" s="2"/>
    </row>
    <row r="62" spans="1:24" ht="25.5" customHeight="1" thickBot="1">
      <c r="A62" s="521" t="s">
        <v>93</v>
      </c>
      <c r="B62" s="510"/>
      <c r="C62" s="508" t="s">
        <v>96</v>
      </c>
      <c r="D62" s="509"/>
      <c r="E62" s="510"/>
      <c r="F62" s="511" t="s">
        <v>95</v>
      </c>
      <c r="G62" s="509"/>
      <c r="H62" s="510"/>
      <c r="K62" s="2"/>
      <c r="L62" s="2"/>
      <c r="M62" s="2"/>
      <c r="N62" s="2"/>
      <c r="O62" s="2"/>
      <c r="P62" s="2"/>
      <c r="Q62" s="2"/>
      <c r="R62" s="236"/>
      <c r="S62" s="2"/>
      <c r="T62" s="2"/>
      <c r="U62" s="2"/>
      <c r="V62" s="2"/>
      <c r="W62" s="2"/>
      <c r="X62" s="2"/>
    </row>
    <row r="63" spans="1:24" ht="15.75" customHeight="1">
      <c r="A63" s="512" t="s">
        <v>94</v>
      </c>
      <c r="B63" s="513"/>
      <c r="C63" s="484" t="s">
        <v>65</v>
      </c>
      <c r="D63" s="485"/>
      <c r="E63" s="513"/>
      <c r="F63" s="484">
        <f>COUNTIF(Оцене!$Z$73:$Z$102,C63)</f>
        <v>0</v>
      </c>
      <c r="G63" s="485"/>
      <c r="H63" s="513"/>
      <c r="K63" s="2"/>
      <c r="L63" s="2"/>
      <c r="M63" s="2"/>
      <c r="N63" s="2"/>
      <c r="O63" s="2"/>
      <c r="P63" s="2"/>
      <c r="Q63" s="2"/>
      <c r="R63" s="236"/>
      <c r="S63" s="2"/>
      <c r="T63" s="2"/>
      <c r="U63" s="2"/>
      <c r="V63" s="2"/>
      <c r="W63" s="2"/>
      <c r="X63" s="2"/>
    </row>
    <row r="64" spans="1:24" ht="15.75" customHeight="1">
      <c r="A64" s="514"/>
      <c r="B64" s="515"/>
      <c r="C64" s="490" t="s">
        <v>66</v>
      </c>
      <c r="D64" s="491"/>
      <c r="E64" s="515"/>
      <c r="F64" s="484">
        <f>COUNTIF(Оцене!$Z$73:$Z$102,C64)</f>
        <v>0</v>
      </c>
      <c r="G64" s="485"/>
      <c r="H64" s="513"/>
      <c r="K64" s="2"/>
      <c r="L64" s="2"/>
      <c r="M64" s="2"/>
      <c r="N64" s="2"/>
      <c r="O64" s="2"/>
      <c r="P64" s="2"/>
      <c r="Q64" s="2"/>
      <c r="R64" s="236"/>
      <c r="S64" s="2"/>
      <c r="T64" s="2"/>
      <c r="U64" s="2"/>
      <c r="V64" s="2"/>
      <c r="W64" s="2"/>
      <c r="X64" s="2"/>
    </row>
    <row r="65" spans="1:24" ht="17.25" customHeight="1" thickBot="1">
      <c r="A65" s="516"/>
      <c r="B65" s="517"/>
      <c r="C65" s="496" t="s">
        <v>67</v>
      </c>
      <c r="D65" s="497"/>
      <c r="E65" s="517"/>
      <c r="F65" s="518">
        <f>COUNTIF(Оцене!$Z$73:$Z$102,C65)</f>
        <v>0</v>
      </c>
      <c r="G65" s="519"/>
      <c r="H65" s="520"/>
      <c r="K65" s="2"/>
      <c r="L65" s="2"/>
      <c r="M65" s="2"/>
      <c r="N65" s="2"/>
      <c r="O65" s="2"/>
      <c r="P65" s="2"/>
      <c r="Q65" s="2"/>
      <c r="R65" s="236"/>
      <c r="S65" s="2"/>
      <c r="T65" s="2"/>
      <c r="U65" s="2"/>
      <c r="V65" s="2"/>
      <c r="W65" s="2"/>
      <c r="X65" s="2"/>
    </row>
    <row r="66" spans="1:24" ht="15.75" customHeight="1">
      <c r="A66" s="512" t="s">
        <v>92</v>
      </c>
      <c r="B66" s="513"/>
      <c r="C66" s="484" t="s">
        <v>65</v>
      </c>
      <c r="D66" s="485"/>
      <c r="E66" s="486"/>
      <c r="F66" s="522">
        <f>COUNTIF(Оцене!AA73:AA102,C66)</f>
        <v>0</v>
      </c>
      <c r="G66" s="523"/>
      <c r="H66" s="524"/>
      <c r="K66" s="2"/>
      <c r="L66" s="2"/>
      <c r="M66" s="2"/>
      <c r="N66" s="2"/>
      <c r="O66" s="2"/>
      <c r="P66" s="2"/>
      <c r="Q66" s="2"/>
      <c r="R66" s="236"/>
      <c r="S66" s="2"/>
      <c r="T66" s="2"/>
      <c r="U66" s="2"/>
      <c r="V66" s="2"/>
      <c r="W66" s="2"/>
      <c r="X66" s="2"/>
    </row>
    <row r="67" spans="1:24" ht="15.75" customHeight="1">
      <c r="A67" s="514"/>
      <c r="B67" s="515"/>
      <c r="C67" s="490" t="s">
        <v>66</v>
      </c>
      <c r="D67" s="491"/>
      <c r="E67" s="492"/>
      <c r="F67" s="514">
        <f>COUNTIF(Оцене!AA73:AA102,C67)</f>
        <v>0</v>
      </c>
      <c r="G67" s="491"/>
      <c r="H67" s="515"/>
      <c r="K67" s="2"/>
      <c r="L67" s="2"/>
      <c r="M67" s="2"/>
      <c r="N67" s="2"/>
      <c r="O67" s="2"/>
      <c r="P67" s="2"/>
      <c r="Q67" s="2"/>
      <c r="R67" s="236"/>
      <c r="S67" s="2"/>
      <c r="T67" s="2"/>
      <c r="U67" s="2"/>
      <c r="V67" s="2"/>
      <c r="W67" s="2"/>
      <c r="X67" s="2"/>
    </row>
    <row r="68" spans="1:24" ht="18" customHeight="1" thickBot="1">
      <c r="A68" s="516"/>
      <c r="B68" s="517"/>
      <c r="C68" s="496" t="s">
        <v>67</v>
      </c>
      <c r="D68" s="497"/>
      <c r="E68" s="498"/>
      <c r="F68" s="516">
        <f>COUNTIF(Оцене!AA73:AA102,C68)</f>
        <v>0</v>
      </c>
      <c r="G68" s="497"/>
      <c r="H68" s="517"/>
      <c r="K68" s="2"/>
      <c r="L68" s="2"/>
      <c r="M68" s="2"/>
      <c r="N68" s="2"/>
      <c r="O68" s="2"/>
      <c r="P68" s="2"/>
      <c r="Q68" s="2"/>
      <c r="R68" s="236"/>
      <c r="S68" s="2"/>
      <c r="T68" s="2"/>
      <c r="U68" s="2"/>
      <c r="V68" s="2"/>
      <c r="W68" s="2"/>
      <c r="X68" s="2"/>
    </row>
    <row r="70" spans="1:24" ht="29.25" customHeight="1" thickBot="1">
      <c r="A70" s="538" t="str">
        <f>Оцене!A1</f>
        <v>осми</v>
      </c>
      <c r="B70" s="538"/>
      <c r="C70" s="473" t="s">
        <v>179</v>
      </c>
      <c r="D70" s="481"/>
      <c r="E70" s="481"/>
      <c r="F70" s="481"/>
      <c r="G70" s="481"/>
      <c r="H70" s="481"/>
      <c r="I70" s="481"/>
      <c r="J70" s="481"/>
      <c r="K70" s="481"/>
      <c r="L70" s="481"/>
      <c r="M70" s="481"/>
      <c r="N70" s="481"/>
      <c r="O70" s="481"/>
      <c r="P70" s="481"/>
      <c r="Q70" s="481"/>
      <c r="R70" s="481"/>
      <c r="S70" s="481"/>
      <c r="T70" s="481"/>
      <c r="U70" s="481"/>
      <c r="V70" s="483" t="s">
        <v>104</v>
      </c>
      <c r="W70" s="482"/>
      <c r="X70" s="482"/>
    </row>
    <row r="71" spans="1:24" ht="146.25" customHeight="1" thickTop="1" thickBot="1">
      <c r="A71" s="529" t="s">
        <v>21</v>
      </c>
      <c r="B71" s="530"/>
      <c r="C71" s="183" t="str">
        <f>Оцене!C2</f>
        <v>Српски језик</v>
      </c>
      <c r="D71" s="154">
        <f>Оцене!D2</f>
        <v>0</v>
      </c>
      <c r="E71" s="154" t="str">
        <f>Оцене!E2</f>
        <v xml:space="preserve">Енглески </v>
      </c>
      <c r="F71" s="154" t="str">
        <f>Оцене!F2</f>
        <v>Ликовна култура</v>
      </c>
      <c r="G71" s="154" t="str">
        <f>Оцене!G2</f>
        <v>Музичка култура</v>
      </c>
      <c r="H71" s="154" t="str">
        <f>Оцене!H2</f>
        <v>Историја</v>
      </c>
      <c r="I71" s="154" t="str">
        <f>Оцене!I2</f>
        <v>Географија</v>
      </c>
      <c r="J71" s="154" t="str">
        <f>Оцене!J2</f>
        <v>Физика</v>
      </c>
      <c r="K71" s="154" t="str">
        <f>Оцене!K2</f>
        <v>Математика</v>
      </c>
      <c r="L71" s="154" t="str">
        <f>Оцене!L2</f>
        <v>Биологија</v>
      </c>
      <c r="M71" s="154" t="str">
        <f>Оцене!M2</f>
        <v>Хемија</v>
      </c>
      <c r="N71" s="154" t="str">
        <f>Оцене!N2</f>
        <v>Техничко и информатичко образовање</v>
      </c>
      <c r="O71" s="154" t="str">
        <f>Оцене!O2</f>
        <v>Физичко васпитање</v>
      </c>
      <c r="P71" s="154" t="str">
        <f>Оцене!P2</f>
        <v>Немачки језик</v>
      </c>
      <c r="Q71" s="154" t="str">
        <f>Оцене!Q2</f>
        <v>Француски језик</v>
      </c>
      <c r="R71" s="154" t="str">
        <f>Оцене!R2</f>
        <v>фудбал</v>
      </c>
      <c r="S71" s="154" t="str">
        <f>Оцене!S2</f>
        <v>рукомет</v>
      </c>
      <c r="T71" s="154" t="str">
        <f>Оцене!T2</f>
        <v>Информатика и рачунарство</v>
      </c>
      <c r="U71" s="154" t="str">
        <f>Оцене!U2</f>
        <v>Цртање, сликање и вајање</v>
      </c>
      <c r="V71" s="154" t="str">
        <f>Оцене!V2</f>
        <v>Хор и оркестар</v>
      </c>
      <c r="W71" s="19" t="str">
        <f>Оцене!AB2</f>
        <v>Владање</v>
      </c>
      <c r="X71" s="148" t="s">
        <v>38</v>
      </c>
    </row>
    <row r="72" spans="1:24" ht="13.5" thickTop="1">
      <c r="A72" s="23" t="s">
        <v>11</v>
      </c>
      <c r="B72" s="24">
        <v>5</v>
      </c>
      <c r="C72" s="171">
        <f>C3+C26+C49</f>
        <v>1</v>
      </c>
      <c r="D72" s="26">
        <f t="shared" ref="D72:W72" si="9">D3+D26+D49</f>
        <v>0</v>
      </c>
      <c r="E72" s="26">
        <f t="shared" si="9"/>
        <v>1</v>
      </c>
      <c r="F72" s="26">
        <f t="shared" si="9"/>
        <v>1</v>
      </c>
      <c r="G72" s="26">
        <f t="shared" si="9"/>
        <v>1</v>
      </c>
      <c r="H72" s="26">
        <f t="shared" si="9"/>
        <v>1</v>
      </c>
      <c r="I72" s="26">
        <f t="shared" si="9"/>
        <v>1</v>
      </c>
      <c r="J72" s="26">
        <f t="shared" si="9"/>
        <v>1</v>
      </c>
      <c r="K72" s="26">
        <f t="shared" si="9"/>
        <v>1</v>
      </c>
      <c r="L72" s="26">
        <f t="shared" si="9"/>
        <v>1</v>
      </c>
      <c r="M72" s="26">
        <f t="shared" si="9"/>
        <v>1</v>
      </c>
      <c r="N72" s="26">
        <f t="shared" si="9"/>
        <v>1</v>
      </c>
      <c r="O72" s="26">
        <f t="shared" si="9"/>
        <v>1</v>
      </c>
      <c r="P72" s="26">
        <f t="shared" si="9"/>
        <v>1</v>
      </c>
      <c r="Q72" s="26">
        <f t="shared" si="9"/>
        <v>0</v>
      </c>
      <c r="R72" s="26">
        <f t="shared" si="9"/>
        <v>1</v>
      </c>
      <c r="S72" s="26">
        <f t="shared" si="9"/>
        <v>0</v>
      </c>
      <c r="T72" s="26">
        <f t="shared" si="9"/>
        <v>1</v>
      </c>
      <c r="U72" s="26">
        <f t="shared" si="9"/>
        <v>0</v>
      </c>
      <c r="V72" s="26">
        <f t="shared" si="9"/>
        <v>0</v>
      </c>
      <c r="W72" s="184">
        <f t="shared" si="9"/>
        <v>1</v>
      </c>
      <c r="X72" s="167">
        <f t="shared" ref="X72:X79" si="10">SUM(C72:S72,W72)</f>
        <v>15</v>
      </c>
    </row>
    <row r="73" spans="1:24">
      <c r="A73" s="28" t="s">
        <v>12</v>
      </c>
      <c r="B73" s="29">
        <v>4</v>
      </c>
      <c r="C73" s="172">
        <f>C4+C27+C50</f>
        <v>0</v>
      </c>
      <c r="D73" s="31">
        <f t="shared" ref="D73:W73" si="11">D4+D27+D50</f>
        <v>0</v>
      </c>
      <c r="E73" s="31">
        <f t="shared" si="11"/>
        <v>0</v>
      </c>
      <c r="F73" s="31">
        <f t="shared" si="11"/>
        <v>0</v>
      </c>
      <c r="G73" s="31">
        <f t="shared" si="11"/>
        <v>0</v>
      </c>
      <c r="H73" s="31">
        <f t="shared" si="11"/>
        <v>0</v>
      </c>
      <c r="I73" s="31">
        <f t="shared" si="11"/>
        <v>0</v>
      </c>
      <c r="J73" s="31">
        <f t="shared" si="11"/>
        <v>0</v>
      </c>
      <c r="K73" s="31">
        <f t="shared" si="11"/>
        <v>0</v>
      </c>
      <c r="L73" s="31">
        <f t="shared" si="11"/>
        <v>0</v>
      </c>
      <c r="M73" s="31">
        <f t="shared" si="11"/>
        <v>0</v>
      </c>
      <c r="N73" s="31">
        <f t="shared" si="11"/>
        <v>0</v>
      </c>
      <c r="O73" s="31">
        <f t="shared" si="11"/>
        <v>0</v>
      </c>
      <c r="P73" s="31">
        <f t="shared" si="11"/>
        <v>0</v>
      </c>
      <c r="Q73" s="31">
        <f t="shared" si="11"/>
        <v>0</v>
      </c>
      <c r="R73" s="31">
        <f t="shared" si="11"/>
        <v>0</v>
      </c>
      <c r="S73" s="31">
        <f t="shared" si="11"/>
        <v>0</v>
      </c>
      <c r="T73" s="31">
        <f t="shared" si="11"/>
        <v>0</v>
      </c>
      <c r="U73" s="31">
        <f t="shared" si="11"/>
        <v>0</v>
      </c>
      <c r="V73" s="31">
        <f t="shared" si="11"/>
        <v>0</v>
      </c>
      <c r="W73" s="185">
        <f t="shared" si="11"/>
        <v>0</v>
      </c>
      <c r="X73" s="147">
        <f t="shared" si="10"/>
        <v>0</v>
      </c>
    </row>
    <row r="74" spans="1:24">
      <c r="A74" s="32" t="s">
        <v>10</v>
      </c>
      <c r="B74" s="29">
        <v>3</v>
      </c>
      <c r="C74" s="172">
        <f>C5+C28+C51</f>
        <v>0</v>
      </c>
      <c r="D74" s="31">
        <f t="shared" ref="D74:W74" si="12">D5+D28+D51</f>
        <v>0</v>
      </c>
      <c r="E74" s="31">
        <f t="shared" si="12"/>
        <v>0</v>
      </c>
      <c r="F74" s="31">
        <f t="shared" si="12"/>
        <v>0</v>
      </c>
      <c r="G74" s="31">
        <f t="shared" si="12"/>
        <v>0</v>
      </c>
      <c r="H74" s="31">
        <f t="shared" si="12"/>
        <v>0</v>
      </c>
      <c r="I74" s="31">
        <f t="shared" si="12"/>
        <v>0</v>
      </c>
      <c r="J74" s="31">
        <f t="shared" si="12"/>
        <v>0</v>
      </c>
      <c r="K74" s="31">
        <f t="shared" si="12"/>
        <v>0</v>
      </c>
      <c r="L74" s="31">
        <f t="shared" si="12"/>
        <v>0</v>
      </c>
      <c r="M74" s="31">
        <f t="shared" si="12"/>
        <v>0</v>
      </c>
      <c r="N74" s="31">
        <f t="shared" si="12"/>
        <v>0</v>
      </c>
      <c r="O74" s="31">
        <f t="shared" si="12"/>
        <v>0</v>
      </c>
      <c r="P74" s="31">
        <f t="shared" si="12"/>
        <v>0</v>
      </c>
      <c r="Q74" s="31">
        <f t="shared" si="12"/>
        <v>0</v>
      </c>
      <c r="R74" s="31">
        <f t="shared" si="12"/>
        <v>0</v>
      </c>
      <c r="S74" s="31">
        <f t="shared" si="12"/>
        <v>0</v>
      </c>
      <c r="T74" s="31">
        <f t="shared" si="12"/>
        <v>0</v>
      </c>
      <c r="U74" s="31">
        <f t="shared" si="12"/>
        <v>0</v>
      </c>
      <c r="V74" s="31">
        <f t="shared" si="12"/>
        <v>0</v>
      </c>
      <c r="W74" s="185">
        <f t="shared" si="12"/>
        <v>0</v>
      </c>
      <c r="X74" s="147">
        <f t="shared" si="10"/>
        <v>0</v>
      </c>
    </row>
    <row r="75" spans="1:24" ht="13.5" thickBot="1">
      <c r="A75" s="33" t="s">
        <v>13</v>
      </c>
      <c r="B75" s="34">
        <v>2</v>
      </c>
      <c r="C75" s="172">
        <f>C6+C29+C52</f>
        <v>0</v>
      </c>
      <c r="D75" s="35">
        <f t="shared" ref="D75:W75" si="13">D6+D29+D52</f>
        <v>0</v>
      </c>
      <c r="E75" s="35">
        <f t="shared" si="13"/>
        <v>0</v>
      </c>
      <c r="F75" s="35">
        <f t="shared" si="13"/>
        <v>0</v>
      </c>
      <c r="G75" s="35">
        <f t="shared" si="13"/>
        <v>0</v>
      </c>
      <c r="H75" s="35">
        <f t="shared" si="13"/>
        <v>0</v>
      </c>
      <c r="I75" s="35">
        <f t="shared" si="13"/>
        <v>0</v>
      </c>
      <c r="J75" s="35">
        <f t="shared" si="13"/>
        <v>0</v>
      </c>
      <c r="K75" s="35">
        <f t="shared" si="13"/>
        <v>0</v>
      </c>
      <c r="L75" s="35">
        <f t="shared" si="13"/>
        <v>0</v>
      </c>
      <c r="M75" s="35">
        <f t="shared" si="13"/>
        <v>0</v>
      </c>
      <c r="N75" s="35">
        <f t="shared" si="13"/>
        <v>0</v>
      </c>
      <c r="O75" s="35">
        <f t="shared" si="13"/>
        <v>0</v>
      </c>
      <c r="P75" s="35">
        <f t="shared" si="13"/>
        <v>0</v>
      </c>
      <c r="Q75" s="35">
        <f t="shared" si="13"/>
        <v>0</v>
      </c>
      <c r="R75" s="35">
        <f t="shared" si="13"/>
        <v>0</v>
      </c>
      <c r="S75" s="35">
        <f t="shared" si="13"/>
        <v>0</v>
      </c>
      <c r="T75" s="35">
        <f t="shared" si="13"/>
        <v>0</v>
      </c>
      <c r="U75" s="35">
        <f t="shared" si="13"/>
        <v>0</v>
      </c>
      <c r="V75" s="35">
        <f t="shared" si="13"/>
        <v>0</v>
      </c>
      <c r="W75" s="185">
        <f t="shared" si="13"/>
        <v>0</v>
      </c>
      <c r="X75" s="168">
        <f t="shared" si="10"/>
        <v>0</v>
      </c>
    </row>
    <row r="76" spans="1:24" ht="14.25" thickTop="1" thickBot="1">
      <c r="A76" s="525" t="s">
        <v>34</v>
      </c>
      <c r="B76" s="526"/>
      <c r="C76" s="36">
        <f>SUM(C72:C75)</f>
        <v>1</v>
      </c>
      <c r="D76" s="37">
        <f t="shared" ref="D76:W76" si="14">SUM(D72:D75)</f>
        <v>0</v>
      </c>
      <c r="E76" s="37">
        <f t="shared" si="14"/>
        <v>1</v>
      </c>
      <c r="F76" s="37">
        <f t="shared" si="14"/>
        <v>1</v>
      </c>
      <c r="G76" s="37">
        <f t="shared" si="14"/>
        <v>1</v>
      </c>
      <c r="H76" s="37">
        <f t="shared" si="14"/>
        <v>1</v>
      </c>
      <c r="I76" s="37">
        <f t="shared" si="14"/>
        <v>1</v>
      </c>
      <c r="J76" s="37">
        <f t="shared" si="14"/>
        <v>1</v>
      </c>
      <c r="K76" s="37">
        <f t="shared" si="14"/>
        <v>1</v>
      </c>
      <c r="L76" s="37">
        <f t="shared" si="14"/>
        <v>1</v>
      </c>
      <c r="M76" s="37">
        <f t="shared" si="14"/>
        <v>1</v>
      </c>
      <c r="N76" s="37">
        <f t="shared" si="14"/>
        <v>1</v>
      </c>
      <c r="O76" s="37">
        <f t="shared" si="14"/>
        <v>1</v>
      </c>
      <c r="P76" s="37">
        <f t="shared" si="14"/>
        <v>1</v>
      </c>
      <c r="Q76" s="37">
        <f t="shared" si="14"/>
        <v>0</v>
      </c>
      <c r="R76" s="37">
        <f t="shared" si="14"/>
        <v>1</v>
      </c>
      <c r="S76" s="37">
        <f t="shared" si="14"/>
        <v>0</v>
      </c>
      <c r="T76" s="37">
        <f t="shared" si="14"/>
        <v>1</v>
      </c>
      <c r="U76" s="37">
        <f t="shared" si="14"/>
        <v>0</v>
      </c>
      <c r="V76" s="37">
        <f t="shared" si="14"/>
        <v>0</v>
      </c>
      <c r="W76" s="37">
        <f t="shared" si="14"/>
        <v>1</v>
      </c>
      <c r="X76" s="149">
        <f t="shared" si="10"/>
        <v>15</v>
      </c>
    </row>
    <row r="77" spans="1:24" ht="13.5" thickTop="1">
      <c r="A77" s="39" t="s">
        <v>14</v>
      </c>
      <c r="B77" s="40">
        <v>1</v>
      </c>
      <c r="C77" s="169">
        <f>C8+C31+C54</f>
        <v>0</v>
      </c>
      <c r="D77" s="187">
        <f t="shared" ref="D77:W77" si="15">D8+D31+D54</f>
        <v>0</v>
      </c>
      <c r="E77" s="187">
        <f t="shared" si="15"/>
        <v>0</v>
      </c>
      <c r="F77" s="187">
        <f t="shared" si="15"/>
        <v>0</v>
      </c>
      <c r="G77" s="187">
        <f t="shared" si="15"/>
        <v>0</v>
      </c>
      <c r="H77" s="187">
        <f t="shared" si="15"/>
        <v>0</v>
      </c>
      <c r="I77" s="187">
        <f t="shared" si="15"/>
        <v>0</v>
      </c>
      <c r="J77" s="187">
        <f t="shared" si="15"/>
        <v>0</v>
      </c>
      <c r="K77" s="187">
        <f t="shared" si="15"/>
        <v>0</v>
      </c>
      <c r="L77" s="187">
        <f t="shared" si="15"/>
        <v>0</v>
      </c>
      <c r="M77" s="187">
        <f t="shared" si="15"/>
        <v>0</v>
      </c>
      <c r="N77" s="187">
        <f t="shared" si="15"/>
        <v>0</v>
      </c>
      <c r="O77" s="187">
        <f t="shared" si="15"/>
        <v>0</v>
      </c>
      <c r="P77" s="187">
        <f t="shared" si="15"/>
        <v>0</v>
      </c>
      <c r="Q77" s="187">
        <f t="shared" si="15"/>
        <v>0</v>
      </c>
      <c r="R77" s="187">
        <f t="shared" si="15"/>
        <v>0</v>
      </c>
      <c r="S77" s="187">
        <f t="shared" si="15"/>
        <v>0</v>
      </c>
      <c r="T77" s="187">
        <f t="shared" si="15"/>
        <v>0</v>
      </c>
      <c r="U77" s="187">
        <f t="shared" si="15"/>
        <v>0</v>
      </c>
      <c r="V77" s="187">
        <f t="shared" si="15"/>
        <v>0</v>
      </c>
      <c r="W77" s="189">
        <f t="shared" si="15"/>
        <v>0</v>
      </c>
      <c r="X77" s="147">
        <f t="shared" si="10"/>
        <v>0</v>
      </c>
    </row>
    <row r="78" spans="1:24" ht="13.5" thickBot="1">
      <c r="A78" s="43" t="s">
        <v>15</v>
      </c>
      <c r="B78" s="44">
        <v>0</v>
      </c>
      <c r="C78" s="170">
        <f>C9+C32+C55</f>
        <v>0</v>
      </c>
      <c r="D78" s="46">
        <f t="shared" ref="D78:W78" si="16">D9+D32+D55</f>
        <v>0</v>
      </c>
      <c r="E78" s="46">
        <f t="shared" si="16"/>
        <v>0</v>
      </c>
      <c r="F78" s="46">
        <f t="shared" si="16"/>
        <v>0</v>
      </c>
      <c r="G78" s="46">
        <f t="shared" si="16"/>
        <v>0</v>
      </c>
      <c r="H78" s="46">
        <f t="shared" si="16"/>
        <v>0</v>
      </c>
      <c r="I78" s="46">
        <f t="shared" si="16"/>
        <v>0</v>
      </c>
      <c r="J78" s="46">
        <f t="shared" si="16"/>
        <v>0</v>
      </c>
      <c r="K78" s="46">
        <f t="shared" si="16"/>
        <v>0</v>
      </c>
      <c r="L78" s="46">
        <f t="shared" si="16"/>
        <v>0</v>
      </c>
      <c r="M78" s="46">
        <f t="shared" si="16"/>
        <v>0</v>
      </c>
      <c r="N78" s="46">
        <f t="shared" si="16"/>
        <v>0</v>
      </c>
      <c r="O78" s="46">
        <f t="shared" si="16"/>
        <v>0</v>
      </c>
      <c r="P78" s="46">
        <f t="shared" si="16"/>
        <v>0</v>
      </c>
      <c r="Q78" s="46">
        <f t="shared" si="16"/>
        <v>0</v>
      </c>
      <c r="R78" s="46">
        <f t="shared" si="16"/>
        <v>0</v>
      </c>
      <c r="S78" s="46">
        <f t="shared" si="16"/>
        <v>0</v>
      </c>
      <c r="T78" s="46">
        <f t="shared" si="16"/>
        <v>0</v>
      </c>
      <c r="U78" s="46">
        <f t="shared" si="16"/>
        <v>0</v>
      </c>
      <c r="V78" s="46">
        <f t="shared" si="16"/>
        <v>0</v>
      </c>
      <c r="W78" s="190">
        <f t="shared" si="16"/>
        <v>0</v>
      </c>
      <c r="X78" s="147">
        <f t="shared" si="10"/>
        <v>0</v>
      </c>
    </row>
    <row r="79" spans="1:24" ht="14.25" thickTop="1" thickBot="1">
      <c r="A79" s="527" t="s">
        <v>35</v>
      </c>
      <c r="B79" s="528"/>
      <c r="C79" s="47">
        <f>SUM(C76:C78)</f>
        <v>1</v>
      </c>
      <c r="D79" s="48">
        <f t="shared" ref="D79:W79" si="17">SUM(D76:D78)</f>
        <v>0</v>
      </c>
      <c r="E79" s="38">
        <f t="shared" si="17"/>
        <v>1</v>
      </c>
      <c r="F79" s="38">
        <f t="shared" si="17"/>
        <v>1</v>
      </c>
      <c r="G79" s="38">
        <f t="shared" si="17"/>
        <v>1</v>
      </c>
      <c r="H79" s="38">
        <f t="shared" si="17"/>
        <v>1</v>
      </c>
      <c r="I79" s="38">
        <f t="shared" si="17"/>
        <v>1</v>
      </c>
      <c r="J79" s="38">
        <f t="shared" si="17"/>
        <v>1</v>
      </c>
      <c r="K79" s="38">
        <f t="shared" si="17"/>
        <v>1</v>
      </c>
      <c r="L79" s="38">
        <f t="shared" si="17"/>
        <v>1</v>
      </c>
      <c r="M79" s="38">
        <f t="shared" si="17"/>
        <v>1</v>
      </c>
      <c r="N79" s="38">
        <f t="shared" si="17"/>
        <v>1</v>
      </c>
      <c r="O79" s="38">
        <f t="shared" si="17"/>
        <v>1</v>
      </c>
      <c r="P79" s="38">
        <f t="shared" si="17"/>
        <v>1</v>
      </c>
      <c r="Q79" s="38">
        <f t="shared" si="17"/>
        <v>0</v>
      </c>
      <c r="R79" s="38">
        <f t="shared" si="17"/>
        <v>1</v>
      </c>
      <c r="S79" s="38">
        <f t="shared" si="17"/>
        <v>0</v>
      </c>
      <c r="T79" s="38">
        <f t="shared" si="17"/>
        <v>1</v>
      </c>
      <c r="U79" s="38">
        <f t="shared" si="17"/>
        <v>0</v>
      </c>
      <c r="V79" s="38">
        <f t="shared" si="17"/>
        <v>0</v>
      </c>
      <c r="W79" s="38">
        <f t="shared" si="17"/>
        <v>1</v>
      </c>
      <c r="X79" s="149">
        <f t="shared" si="10"/>
        <v>15</v>
      </c>
    </row>
    <row r="80" spans="1:24" ht="14.25" thickTop="1" thickBot="1">
      <c r="A80" s="525" t="s">
        <v>36</v>
      </c>
      <c r="B80" s="526"/>
      <c r="C80" s="49">
        <f>SUM(C72*5+C73*4+C74*3+C75*2+C77*1)/SUM(C76:C77)</f>
        <v>5</v>
      </c>
      <c r="D80" s="49" t="e">
        <f t="shared" ref="D80:W80" si="18">SUM(D72*5+D73*4+D74*3+D75*2+D77*1)/SUM(D76:D77)</f>
        <v>#DIV/0!</v>
      </c>
      <c r="E80" s="49">
        <f t="shared" si="18"/>
        <v>5</v>
      </c>
      <c r="F80" s="49">
        <f t="shared" si="18"/>
        <v>5</v>
      </c>
      <c r="G80" s="49">
        <f t="shared" si="18"/>
        <v>5</v>
      </c>
      <c r="H80" s="49">
        <f t="shared" si="18"/>
        <v>5</v>
      </c>
      <c r="I80" s="49">
        <f t="shared" si="18"/>
        <v>5</v>
      </c>
      <c r="J80" s="49">
        <f t="shared" si="18"/>
        <v>5</v>
      </c>
      <c r="K80" s="49">
        <f t="shared" si="18"/>
        <v>5</v>
      </c>
      <c r="L80" s="49">
        <f t="shared" si="18"/>
        <v>5</v>
      </c>
      <c r="M80" s="49">
        <f t="shared" si="18"/>
        <v>5</v>
      </c>
      <c r="N80" s="49">
        <f t="shared" si="18"/>
        <v>5</v>
      </c>
      <c r="O80" s="49">
        <f t="shared" si="18"/>
        <v>5</v>
      </c>
      <c r="P80" s="49">
        <f t="shared" si="18"/>
        <v>5</v>
      </c>
      <c r="Q80" s="49" t="e">
        <f t="shared" si="18"/>
        <v>#DIV/0!</v>
      </c>
      <c r="R80" s="49">
        <f t="shared" si="18"/>
        <v>5</v>
      </c>
      <c r="S80" s="49" t="e">
        <f t="shared" si="18"/>
        <v>#DIV/0!</v>
      </c>
      <c r="T80" s="49">
        <f t="shared" si="18"/>
        <v>5</v>
      </c>
      <c r="U80" s="49" t="e">
        <f t="shared" si="18"/>
        <v>#DIV/0!</v>
      </c>
      <c r="V80" s="49" t="e">
        <f t="shared" si="18"/>
        <v>#DIV/0!</v>
      </c>
      <c r="W80" s="49">
        <f t="shared" si="18"/>
        <v>5</v>
      </c>
      <c r="X80" s="150">
        <f>(X72*B72+X73*B73+X74*B74+X75*B75+X77*B77)/(X76+X77)</f>
        <v>5</v>
      </c>
    </row>
    <row r="81" spans="1:24" ht="13.5" thickTop="1">
      <c r="A81" s="27"/>
      <c r="B81" s="27"/>
      <c r="C81" s="17"/>
      <c r="D81" s="17"/>
      <c r="E81" s="17"/>
      <c r="F81" s="17"/>
      <c r="G81" s="17"/>
      <c r="H81" s="17"/>
      <c r="I81" s="17"/>
      <c r="J81" s="17"/>
      <c r="K81" s="27"/>
      <c r="L81" s="27"/>
      <c r="M81" s="27"/>
      <c r="N81" s="27"/>
      <c r="O81" s="27"/>
      <c r="P81" s="27"/>
      <c r="Q81" s="27"/>
      <c r="R81" s="27"/>
      <c r="S81" s="27"/>
      <c r="T81" s="27"/>
      <c r="U81" s="27"/>
      <c r="V81" s="27"/>
      <c r="W81" s="27"/>
      <c r="X81" s="146"/>
    </row>
    <row r="82" spans="1:24">
      <c r="A82" s="27"/>
      <c r="B82" s="27"/>
      <c r="C82" s="17"/>
      <c r="D82" s="17"/>
      <c r="E82" s="17"/>
      <c r="F82" s="17"/>
      <c r="G82" s="17"/>
      <c r="H82" s="17"/>
      <c r="I82" s="17"/>
      <c r="J82" s="17"/>
      <c r="K82" s="27"/>
      <c r="L82" s="27"/>
      <c r="M82" s="27"/>
      <c r="N82" s="27"/>
      <c r="O82" s="27"/>
      <c r="P82" s="27"/>
      <c r="Q82" s="27"/>
      <c r="R82" s="27"/>
      <c r="S82" s="27"/>
      <c r="T82" s="27"/>
      <c r="U82" s="27"/>
      <c r="V82" s="27"/>
      <c r="W82" s="27"/>
      <c r="X82" s="27"/>
    </row>
    <row r="83" spans="1:24">
      <c r="A83" s="300" t="s">
        <v>180</v>
      </c>
      <c r="B83" s="300"/>
      <c r="C83" s="299"/>
      <c r="D83" s="299"/>
      <c r="E83" s="299"/>
      <c r="F83" s="299"/>
      <c r="G83" s="299"/>
      <c r="H83" s="299"/>
      <c r="I83" s="299"/>
      <c r="J83" s="299"/>
      <c r="K83" s="27"/>
      <c r="L83" s="27"/>
      <c r="M83" s="27"/>
      <c r="N83" s="27"/>
      <c r="O83" s="27"/>
      <c r="P83" s="27"/>
      <c r="Q83" s="27"/>
      <c r="R83" s="27"/>
      <c r="S83" s="27"/>
      <c r="T83" s="27"/>
      <c r="U83" s="27"/>
      <c r="V83" s="27"/>
      <c r="W83" s="27"/>
      <c r="X83" s="27"/>
    </row>
    <row r="84" spans="1:24" ht="13.5" thickBot="1">
      <c r="A84" s="2"/>
      <c r="B84" s="2"/>
      <c r="K84" s="2"/>
      <c r="L84" s="2"/>
      <c r="M84" s="2"/>
      <c r="N84" s="2"/>
      <c r="O84" s="2"/>
      <c r="P84" s="2"/>
      <c r="Q84" s="2"/>
      <c r="R84" s="236"/>
      <c r="S84" s="2"/>
      <c r="T84" s="2"/>
      <c r="U84" s="2"/>
      <c r="V84" s="2"/>
      <c r="W84" s="2"/>
      <c r="X84" s="2"/>
    </row>
    <row r="85" spans="1:24" ht="27.75" customHeight="1" thickBot="1">
      <c r="A85" s="521" t="s">
        <v>93</v>
      </c>
      <c r="B85" s="510"/>
      <c r="C85" s="508" t="s">
        <v>96</v>
      </c>
      <c r="D85" s="509"/>
      <c r="E85" s="510"/>
      <c r="F85" s="511" t="s">
        <v>95</v>
      </c>
      <c r="G85" s="509"/>
      <c r="H85" s="510"/>
      <c r="K85" s="2"/>
      <c r="L85" s="2"/>
      <c r="M85" s="2"/>
      <c r="N85" s="2"/>
      <c r="O85" s="2"/>
      <c r="P85" s="2"/>
      <c r="Q85" s="2"/>
      <c r="R85" s="236"/>
      <c r="S85" s="2"/>
      <c r="T85" s="2"/>
      <c r="U85" s="2"/>
      <c r="V85" s="2"/>
      <c r="W85" s="2"/>
      <c r="X85" s="2"/>
    </row>
    <row r="86" spans="1:24" ht="16.5" customHeight="1">
      <c r="A86" s="512" t="s">
        <v>94</v>
      </c>
      <c r="B86" s="513"/>
      <c r="C86" s="484" t="s">
        <v>65</v>
      </c>
      <c r="D86" s="485"/>
      <c r="E86" s="513"/>
      <c r="F86" s="484">
        <f>F17+F40+F63</f>
        <v>0</v>
      </c>
      <c r="G86" s="485"/>
      <c r="H86" s="513"/>
      <c r="K86" s="2"/>
      <c r="L86" s="2"/>
      <c r="M86" s="2"/>
      <c r="N86" s="2"/>
      <c r="O86" s="2"/>
      <c r="P86" s="2"/>
      <c r="Q86" s="2"/>
      <c r="R86" s="236"/>
      <c r="S86" s="2"/>
      <c r="T86" s="2"/>
      <c r="U86" s="2"/>
      <c r="V86" s="2"/>
      <c r="W86" s="2"/>
      <c r="X86" s="2"/>
    </row>
    <row r="87" spans="1:24" ht="16.5" customHeight="1">
      <c r="A87" s="514"/>
      <c r="B87" s="515"/>
      <c r="C87" s="490" t="s">
        <v>66</v>
      </c>
      <c r="D87" s="491"/>
      <c r="E87" s="515"/>
      <c r="F87" s="484">
        <f t="shared" ref="F87" si="19">F18+F41+F64</f>
        <v>0</v>
      </c>
      <c r="G87" s="485"/>
      <c r="H87" s="513"/>
      <c r="K87" s="2"/>
      <c r="L87" s="2"/>
      <c r="M87" s="2"/>
      <c r="N87" s="2"/>
      <c r="O87" s="2"/>
      <c r="P87" s="2"/>
      <c r="Q87" s="2"/>
      <c r="R87" s="236"/>
      <c r="S87" s="2"/>
      <c r="T87" s="2"/>
      <c r="U87" s="2"/>
      <c r="V87" s="2"/>
      <c r="W87" s="2"/>
      <c r="X87" s="2"/>
    </row>
    <row r="88" spans="1:24" ht="16.5" customHeight="1" thickBot="1">
      <c r="A88" s="516"/>
      <c r="B88" s="517"/>
      <c r="C88" s="496" t="s">
        <v>67</v>
      </c>
      <c r="D88" s="497"/>
      <c r="E88" s="517"/>
      <c r="F88" s="484">
        <f>F19+F42+F65</f>
        <v>0</v>
      </c>
      <c r="G88" s="485"/>
      <c r="H88" s="513"/>
      <c r="K88" s="2"/>
      <c r="L88" s="2"/>
      <c r="M88" s="2"/>
      <c r="N88" s="2"/>
      <c r="O88" s="2"/>
      <c r="P88" s="2"/>
      <c r="Q88" s="2"/>
      <c r="R88" s="236"/>
      <c r="S88" s="2"/>
      <c r="T88" s="2"/>
      <c r="U88" s="2"/>
      <c r="V88" s="2"/>
      <c r="W88" s="2"/>
      <c r="X88" s="2"/>
    </row>
    <row r="89" spans="1:24" ht="15.75" customHeight="1">
      <c r="A89" s="512" t="s">
        <v>92</v>
      </c>
      <c r="B89" s="513"/>
      <c r="C89" s="484" t="s">
        <v>65</v>
      </c>
      <c r="D89" s="485"/>
      <c r="E89" s="486"/>
      <c r="F89" s="487">
        <f>F20+F43+F66</f>
        <v>1</v>
      </c>
      <c r="G89" s="488"/>
      <c r="H89" s="489"/>
      <c r="K89" s="2"/>
      <c r="L89" s="2"/>
      <c r="M89" s="2"/>
      <c r="N89" s="2"/>
      <c r="O89" s="2"/>
      <c r="P89" s="2"/>
      <c r="Q89" s="2"/>
      <c r="R89" s="236"/>
      <c r="S89" s="2"/>
      <c r="T89" s="2"/>
      <c r="U89" s="2"/>
      <c r="V89" s="2"/>
      <c r="W89" s="2"/>
      <c r="X89" s="2"/>
    </row>
    <row r="90" spans="1:24" ht="14.25" customHeight="1">
      <c r="A90" s="514"/>
      <c r="B90" s="515"/>
      <c r="C90" s="490" t="s">
        <v>66</v>
      </c>
      <c r="D90" s="491"/>
      <c r="E90" s="492"/>
      <c r="F90" s="493">
        <f>F21+F44+F67</f>
        <v>0</v>
      </c>
      <c r="G90" s="494"/>
      <c r="H90" s="495"/>
      <c r="K90" s="2"/>
      <c r="L90" s="2"/>
      <c r="M90" s="2"/>
      <c r="N90" s="2"/>
      <c r="O90" s="2"/>
      <c r="P90" s="2"/>
      <c r="Q90" s="2"/>
      <c r="R90" s="236"/>
      <c r="S90" s="2"/>
      <c r="T90" s="2"/>
      <c r="U90" s="2"/>
      <c r="V90" s="2"/>
      <c r="W90" s="2"/>
      <c r="X90" s="2"/>
    </row>
    <row r="91" spans="1:24" ht="16.5" customHeight="1" thickBot="1">
      <c r="A91" s="516"/>
      <c r="B91" s="517"/>
      <c r="C91" s="496" t="s">
        <v>67</v>
      </c>
      <c r="D91" s="497"/>
      <c r="E91" s="498"/>
      <c r="F91" s="499">
        <f>F22+F45+F68</f>
        <v>0</v>
      </c>
      <c r="G91" s="500"/>
      <c r="H91" s="501"/>
      <c r="K91" s="2"/>
      <c r="L91" s="2"/>
      <c r="M91" s="2"/>
      <c r="N91" s="2"/>
      <c r="O91" s="2"/>
      <c r="P91" s="2"/>
      <c r="Q91" s="2"/>
      <c r="R91" s="236"/>
      <c r="S91" s="2"/>
      <c r="T91" s="2"/>
      <c r="U91" s="2"/>
      <c r="V91" s="2"/>
      <c r="W91" s="2"/>
      <c r="X91" s="2"/>
    </row>
  </sheetData>
  <sheetProtection password="DCDD" sheet="1" objects="1" scenarios="1"/>
  <mergeCells count="96">
    <mergeCell ref="A1:B1"/>
    <mergeCell ref="A24:B24"/>
    <mergeCell ref="A47:B47"/>
    <mergeCell ref="A70:B70"/>
    <mergeCell ref="A20:B22"/>
    <mergeCell ref="A25:B25"/>
    <mergeCell ref="A30:B30"/>
    <mergeCell ref="A33:B33"/>
    <mergeCell ref="A34:B34"/>
    <mergeCell ref="A39:B39"/>
    <mergeCell ref="A43:B45"/>
    <mergeCell ref="A40:B42"/>
    <mergeCell ref="A48:B48"/>
    <mergeCell ref="A53:B53"/>
    <mergeCell ref="A56:B56"/>
    <mergeCell ref="A57:B57"/>
    <mergeCell ref="C22:E22"/>
    <mergeCell ref="F22:H22"/>
    <mergeCell ref="F18:H18"/>
    <mergeCell ref="F19:H19"/>
    <mergeCell ref="F20:H20"/>
    <mergeCell ref="F21:H21"/>
    <mergeCell ref="C18:E18"/>
    <mergeCell ref="C19:E19"/>
    <mergeCell ref="C20:E20"/>
    <mergeCell ref="C21:E21"/>
    <mergeCell ref="C16:E16"/>
    <mergeCell ref="F16:H16"/>
    <mergeCell ref="F17:H17"/>
    <mergeCell ref="A17:B19"/>
    <mergeCell ref="A2:B2"/>
    <mergeCell ref="A7:B7"/>
    <mergeCell ref="A11:B11"/>
    <mergeCell ref="A10:B10"/>
    <mergeCell ref="A16:B16"/>
    <mergeCell ref="C17:E17"/>
    <mergeCell ref="C40:E40"/>
    <mergeCell ref="F40:H40"/>
    <mergeCell ref="C41:E41"/>
    <mergeCell ref="F41:H41"/>
    <mergeCell ref="C42:E42"/>
    <mergeCell ref="F42:H42"/>
    <mergeCell ref="A76:B76"/>
    <mergeCell ref="A79:B79"/>
    <mergeCell ref="A80:B80"/>
    <mergeCell ref="A66:B68"/>
    <mergeCell ref="A71:B71"/>
    <mergeCell ref="C66:E66"/>
    <mergeCell ref="C67:E67"/>
    <mergeCell ref="C68:E68"/>
    <mergeCell ref="C85:E85"/>
    <mergeCell ref="F85:H85"/>
    <mergeCell ref="F66:H66"/>
    <mergeCell ref="F67:H67"/>
    <mergeCell ref="F68:H68"/>
    <mergeCell ref="C86:E86"/>
    <mergeCell ref="F86:H86"/>
    <mergeCell ref="A85:B85"/>
    <mergeCell ref="A86:B88"/>
    <mergeCell ref="C87:E87"/>
    <mergeCell ref="F87:H87"/>
    <mergeCell ref="C88:E88"/>
    <mergeCell ref="F88:H88"/>
    <mergeCell ref="A89:B91"/>
    <mergeCell ref="C90:E90"/>
    <mergeCell ref="F90:H90"/>
    <mergeCell ref="C91:E91"/>
    <mergeCell ref="F91:H91"/>
    <mergeCell ref="C89:E89"/>
    <mergeCell ref="F89:H89"/>
    <mergeCell ref="C62:E62"/>
    <mergeCell ref="F62:H62"/>
    <mergeCell ref="A63:B65"/>
    <mergeCell ref="C63:E63"/>
    <mergeCell ref="F63:H63"/>
    <mergeCell ref="C64:E64"/>
    <mergeCell ref="F64:H64"/>
    <mergeCell ref="C65:E65"/>
    <mergeCell ref="F65:H65"/>
    <mergeCell ref="A62:B62"/>
    <mergeCell ref="C47:U47"/>
    <mergeCell ref="C70:U70"/>
    <mergeCell ref="C24:U24"/>
    <mergeCell ref="C1:U1"/>
    <mergeCell ref="V1:X1"/>
    <mergeCell ref="V24:X24"/>
    <mergeCell ref="V47:X47"/>
    <mergeCell ref="V70:X70"/>
    <mergeCell ref="C43:E43"/>
    <mergeCell ref="F43:H43"/>
    <mergeCell ref="C44:E44"/>
    <mergeCell ref="F44:H44"/>
    <mergeCell ref="C45:E45"/>
    <mergeCell ref="F45:H45"/>
    <mergeCell ref="C39:E39"/>
    <mergeCell ref="F39:H39"/>
  </mergeCells>
  <phoneticPr fontId="2" type="noConversion"/>
  <pageMargins left="0.54" right="0.3" top="0.89" bottom="1" header="0.5" footer="0.5"/>
  <pageSetup paperSize="9" scale="94" orientation="landscape" r:id="rId1"/>
  <headerFooter alignWithMargins="0"/>
  <rowBreaks count="3" manualBreakCount="3">
    <brk id="22" max="23" man="1"/>
    <brk id="45" max="23" man="1"/>
    <brk id="68" max="23" man="1"/>
  </rowBreaks>
  <ignoredErrors>
    <ignoredError sqref="S7 C7:P7" formula="1"/>
    <ignoredError sqref="S11 C11:P11" evalError="1"/>
  </ignoredErrors>
</worksheet>
</file>

<file path=xl/worksheets/sheet7.xml><?xml version="1.0" encoding="utf-8"?>
<worksheet xmlns="http://schemas.openxmlformats.org/spreadsheetml/2006/main" xmlns:r="http://schemas.openxmlformats.org/officeDocument/2006/relationships">
  <sheetPr>
    <tabColor rgb="FF00B050"/>
  </sheetPr>
  <dimension ref="A1:R55"/>
  <sheetViews>
    <sheetView showGridLines="0" workbookViewId="0">
      <selection activeCell="C12" sqref="C12:I12"/>
    </sheetView>
  </sheetViews>
  <sheetFormatPr defaultRowHeight="14.25"/>
  <cols>
    <col min="1" max="1" width="12" style="211" customWidth="1"/>
    <col min="2" max="2" width="9.140625" style="211" customWidth="1"/>
    <col min="3" max="3" width="10.7109375" style="211" customWidth="1"/>
    <col min="4" max="4" width="9.140625" style="211" customWidth="1"/>
    <col min="5" max="5" width="11.5703125" style="211" customWidth="1"/>
    <col min="6" max="6" width="8.140625" style="211" customWidth="1"/>
    <col min="7" max="7" width="15.42578125" style="211" customWidth="1"/>
    <col min="8" max="8" width="3.42578125" style="211" customWidth="1"/>
    <col min="9" max="9" width="11.7109375" style="211" customWidth="1"/>
    <col min="10" max="10" width="7.85546875" style="211" customWidth="1"/>
    <col min="11" max="11" width="5.140625" style="211" customWidth="1"/>
    <col min="12" max="13" width="6.5703125" style="211" customWidth="1"/>
    <col min="14" max="14" width="9.140625" style="211"/>
    <col min="15" max="15" width="9.140625" style="211" customWidth="1"/>
    <col min="16" max="16384" width="9.140625" style="211"/>
  </cols>
  <sheetData>
    <row r="1" spans="1:18" ht="48" customHeight="1">
      <c r="A1" s="380"/>
      <c r="M1" s="549" t="s">
        <v>175</v>
      </c>
      <c r="N1" s="550" t="s">
        <v>189</v>
      </c>
      <c r="O1" s="550"/>
      <c r="P1" s="550"/>
      <c r="Q1" s="550"/>
      <c r="R1" s="550"/>
    </row>
    <row r="2" spans="1:18" ht="36" customHeight="1">
      <c r="B2" s="311"/>
      <c r="C2" s="311"/>
      <c r="D2" s="311"/>
      <c r="E2" s="311"/>
      <c r="F2" s="311"/>
      <c r="G2" s="311"/>
      <c r="H2" s="311"/>
      <c r="I2" s="311"/>
      <c r="J2" s="311"/>
      <c r="K2" s="311"/>
      <c r="M2" s="549"/>
      <c r="N2" s="547" t="s">
        <v>203</v>
      </c>
      <c r="O2" s="548"/>
      <c r="P2" s="548"/>
      <c r="Q2" s="548"/>
      <c r="R2" s="548"/>
    </row>
    <row r="3" spans="1:18" ht="20.25" customHeight="1">
      <c r="B3" s="311"/>
      <c r="C3" s="311"/>
      <c r="D3" s="311"/>
      <c r="E3" s="311"/>
      <c r="F3" s="311"/>
      <c r="G3" s="311"/>
      <c r="H3" s="311"/>
      <c r="I3" s="311"/>
      <c r="J3" s="311"/>
      <c r="K3" s="311"/>
      <c r="M3" s="549"/>
      <c r="N3" s="548"/>
      <c r="O3" s="548"/>
      <c r="P3" s="548"/>
      <c r="Q3" s="548"/>
      <c r="R3" s="548"/>
    </row>
    <row r="4" spans="1:18" ht="20.25" customHeight="1">
      <c r="B4" s="311"/>
      <c r="C4" s="311"/>
      <c r="D4" s="551" t="str">
        <f>'Подаци о школи'!B1</f>
        <v>Момчило Настасијевић</v>
      </c>
      <c r="E4" s="551"/>
      <c r="F4" s="551"/>
      <c r="G4" s="551"/>
      <c r="H4" s="543" t="str">
        <f>'Подаци о школи'!B2</f>
        <v>Горњем Милановцу</v>
      </c>
      <c r="I4" s="543"/>
      <c r="J4" s="543"/>
      <c r="K4" s="311"/>
      <c r="M4" s="549"/>
      <c r="N4" s="548"/>
      <c r="O4" s="548"/>
      <c r="P4" s="548"/>
      <c r="Q4" s="548"/>
      <c r="R4" s="548"/>
    </row>
    <row r="5" spans="1:18" ht="24" customHeight="1">
      <c r="B5" s="311"/>
      <c r="C5" s="543" t="str">
        <f>'Подаци о школи'!B3</f>
        <v>Горњи Милановац</v>
      </c>
      <c r="D5" s="543"/>
      <c r="E5" s="543"/>
      <c r="F5" s="311"/>
      <c r="G5" s="552" t="str">
        <f>'Подаци о школи'!B4</f>
        <v>02-6069</v>
      </c>
      <c r="H5" s="553"/>
      <c r="I5" s="554" t="str">
        <f>'Подаци о школи'!B5</f>
        <v>29.04.1964.</v>
      </c>
      <c r="J5" s="554"/>
      <c r="K5" s="311"/>
      <c r="M5" s="549"/>
      <c r="N5" s="548"/>
      <c r="O5" s="548"/>
      <c r="P5" s="548"/>
      <c r="Q5" s="548"/>
      <c r="R5" s="548"/>
    </row>
    <row r="6" spans="1:18" ht="18.75" customHeight="1">
      <c r="B6" s="543" t="str">
        <f>VLOOKUP(C12,'Подаци о ученицима'!B2:P93,9,FALSE)</f>
        <v>277/1</v>
      </c>
      <c r="C6" s="543"/>
      <c r="D6" s="543" t="str">
        <f>VLOOKUP(C12,'Подаци о ученицима'!B2:P93,10,FALSE)</f>
        <v>04.06.2018.</v>
      </c>
      <c r="E6" s="543"/>
      <c r="F6" s="311"/>
      <c r="G6" s="555" t="str">
        <f>'Подаци о школи'!B7</f>
        <v>Скупштина општине Горњи Милановац</v>
      </c>
      <c r="H6" s="555"/>
      <c r="I6" s="555"/>
      <c r="J6" s="555"/>
      <c r="K6" s="311"/>
      <c r="M6" s="549"/>
      <c r="N6" s="548"/>
      <c r="O6" s="548"/>
      <c r="P6" s="548"/>
      <c r="Q6" s="548"/>
      <c r="R6" s="548"/>
    </row>
    <row r="7" spans="1:18" ht="18" customHeight="1">
      <c r="B7" s="311"/>
      <c r="C7" s="311"/>
      <c r="D7" s="311"/>
      <c r="E7" s="311"/>
      <c r="F7" s="311"/>
      <c r="G7" s="311"/>
      <c r="H7" s="311"/>
      <c r="I7" s="311"/>
      <c r="J7" s="311"/>
      <c r="K7" s="311"/>
      <c r="N7" s="548"/>
      <c r="O7" s="548"/>
      <c r="P7" s="548"/>
      <c r="Q7" s="548"/>
      <c r="R7" s="548"/>
    </row>
    <row r="8" spans="1:18" ht="15.75" customHeight="1">
      <c r="B8" s="311"/>
      <c r="C8" s="311"/>
      <c r="D8" s="543" t="str">
        <f>VLOOKUP(C12,'Подаци о ученицима'!B2:P93,2,FALSE)</f>
        <v>0150114</v>
      </c>
      <c r="E8" s="543"/>
      <c r="F8" s="311"/>
      <c r="G8" s="311"/>
      <c r="H8" s="311"/>
      <c r="I8" s="311"/>
      <c r="J8" s="311"/>
      <c r="K8" s="311"/>
      <c r="N8" s="548"/>
      <c r="O8" s="548"/>
      <c r="P8" s="548"/>
      <c r="Q8" s="548"/>
      <c r="R8" s="548"/>
    </row>
    <row r="9" spans="1:18" ht="20.25" customHeight="1">
      <c r="B9" s="311"/>
      <c r="C9" s="543" t="str">
        <f>VLOOKUP(C12,'Подаци о ученицима'!B2:P93,3,FALSE)</f>
        <v>1 1 0 4 0 0 3 7 8 3 4 1 2</v>
      </c>
      <c r="D9" s="543"/>
      <c r="E9" s="543"/>
      <c r="F9" s="311"/>
      <c r="G9" s="311"/>
      <c r="H9" s="311"/>
      <c r="I9" s="311"/>
      <c r="J9" s="311"/>
      <c r="K9" s="311"/>
      <c r="N9" s="548"/>
      <c r="O9" s="548"/>
      <c r="P9" s="548"/>
      <c r="Q9" s="548"/>
      <c r="R9" s="548"/>
    </row>
    <row r="10" spans="1:18" ht="24.75" customHeight="1">
      <c r="B10" s="311"/>
      <c r="C10" s="311"/>
      <c r="D10" s="311"/>
      <c r="E10" s="311"/>
      <c r="F10" s="311"/>
      <c r="G10" s="311"/>
      <c r="H10" s="311"/>
      <c r="I10" s="311"/>
      <c r="J10" s="311"/>
      <c r="K10" s="311"/>
      <c r="M10" s="352"/>
      <c r="N10" s="548"/>
      <c r="O10" s="548"/>
      <c r="P10" s="548"/>
      <c r="Q10" s="548"/>
      <c r="R10" s="548"/>
    </row>
    <row r="11" spans="1:18" ht="35.25" customHeight="1">
      <c r="B11" s="311"/>
      <c r="C11" s="354"/>
      <c r="D11" s="355"/>
      <c r="E11" s="355"/>
      <c r="F11" s="355"/>
      <c r="G11" s="355"/>
      <c r="H11" s="355"/>
      <c r="I11" s="355"/>
      <c r="J11" s="311"/>
      <c r="K11" s="311"/>
      <c r="M11" s="284"/>
      <c r="N11" s="548"/>
      <c r="O11" s="548"/>
      <c r="P11" s="548"/>
      <c r="Q11" s="548"/>
      <c r="R11" s="548"/>
    </row>
    <row r="12" spans="1:18" ht="39.75" customHeight="1">
      <c r="B12" s="311"/>
      <c r="C12" s="556" t="s">
        <v>199</v>
      </c>
      <c r="D12" s="556"/>
      <c r="E12" s="556"/>
      <c r="F12" s="556"/>
      <c r="G12" s="556"/>
      <c r="H12" s="556"/>
      <c r="I12" s="556"/>
      <c r="J12" s="311"/>
      <c r="K12" s="311"/>
      <c r="M12" s="285"/>
      <c r="N12" s="383"/>
      <c r="O12" s="383"/>
      <c r="P12" s="383"/>
      <c r="Q12" s="383"/>
      <c r="R12" s="383"/>
    </row>
    <row r="13" spans="1:18" ht="21.75" customHeight="1">
      <c r="B13" s="543" t="str">
        <f>VLOOKUP(C12,'Подаци о ученицима'!B2:P93,4,FALSE)</f>
        <v>Александар</v>
      </c>
      <c r="C13" s="543"/>
      <c r="D13" s="543"/>
      <c r="E13" s="543" t="str">
        <f>VLOOKUP(C12,'Подаци о ученицима'!B2:P93,5,FALSE)</f>
        <v>11.04.2003.</v>
      </c>
      <c r="F13" s="543"/>
      <c r="G13" s="543"/>
      <c r="H13" s="543" t="str">
        <f>VLOOKUP(C12,'Подаци о ученицима'!B2:P93,6,FALSE)</f>
        <v>Горњем Милановцу</v>
      </c>
      <c r="I13" s="543"/>
      <c r="J13" s="543"/>
      <c r="K13" s="311"/>
      <c r="M13" s="353"/>
      <c r="N13" s="383"/>
      <c r="O13" s="383"/>
      <c r="P13" s="383"/>
      <c r="Q13" s="383"/>
      <c r="R13" s="383"/>
    </row>
    <row r="14" spans="1:18" ht="27" customHeight="1">
      <c r="B14" s="311"/>
      <c r="C14" s="543" t="str">
        <f>VLOOKUP(C12,'Подаци о ученицима'!B2:P93,7,FALSE)</f>
        <v>Горњи Милановац</v>
      </c>
      <c r="D14" s="543"/>
      <c r="E14" s="543"/>
      <c r="F14" s="311"/>
      <c r="G14" s="543" t="str">
        <f>VLOOKUP(C12,'Подаци о ученицима'!B2:P93,8,FALSE)</f>
        <v>Република Србија</v>
      </c>
      <c r="H14" s="543"/>
      <c r="I14" s="543"/>
      <c r="J14" s="543"/>
      <c r="K14" s="311"/>
      <c r="M14" s="352"/>
      <c r="N14" s="383"/>
      <c r="O14" s="383"/>
      <c r="P14" s="383"/>
      <c r="Q14" s="383"/>
      <c r="R14" s="383"/>
    </row>
    <row r="15" spans="1:18" ht="25.5" customHeight="1">
      <c r="B15" s="311"/>
      <c r="C15" s="311"/>
      <c r="D15" s="311"/>
      <c r="E15" s="311"/>
      <c r="F15" s="313">
        <f>'Подаци о школи'!B6</f>
        <v>2017</v>
      </c>
      <c r="G15" s="314" t="str">
        <f>'Подаци о школи'!D6</f>
        <v>2018.</v>
      </c>
      <c r="H15" s="543" t="str">
        <f>'Подаци о школи'!D4</f>
        <v>осми</v>
      </c>
      <c r="I15" s="543"/>
      <c r="J15" s="311"/>
      <c r="K15" s="311"/>
      <c r="M15" s="352"/>
      <c r="N15" s="352"/>
    </row>
    <row r="16" spans="1:18" ht="13.5" customHeight="1">
      <c r="B16" s="311"/>
      <c r="C16" s="311"/>
      <c r="D16" s="311"/>
      <c r="E16" s="311"/>
      <c r="F16" s="311"/>
      <c r="G16" s="311"/>
      <c r="H16" s="311"/>
      <c r="I16" s="311"/>
      <c r="J16" s="311"/>
      <c r="K16" s="311"/>
      <c r="M16" s="352"/>
      <c r="N16" s="352"/>
    </row>
    <row r="17" spans="2:14" ht="15.75" customHeight="1">
      <c r="B17" s="311"/>
      <c r="C17" s="311"/>
      <c r="D17" s="311"/>
      <c r="E17" s="311"/>
      <c r="F17" s="311"/>
      <c r="G17" s="311"/>
      <c r="H17" s="311"/>
      <c r="I17" s="311"/>
      <c r="J17" s="311"/>
      <c r="K17" s="311"/>
      <c r="M17" s="352"/>
      <c r="N17" s="352"/>
    </row>
    <row r="18" spans="2:14" ht="15.75" customHeight="1">
      <c r="B18" s="544" t="s">
        <v>54</v>
      </c>
      <c r="C18" s="544"/>
      <c r="D18" s="316"/>
      <c r="E18" s="317"/>
      <c r="F18" s="311"/>
      <c r="G18" s="346" t="str">
        <f>IF(H18=" "," ",IF(H18=5,"одличан",IF(H18=4,"врло добар",IF(H18=3,"добар",IF(H18=2,"довољан",IF(H18=1,"недовољан","неоцењен"))))))</f>
        <v>одличан</v>
      </c>
      <c r="H18" s="347">
        <f>VLOOKUP($C$12,Оцене!$B$3:$AI$102,MATCH(B18,Оцене!$B$2:$AI$2,0),FALSE)</f>
        <v>5</v>
      </c>
      <c r="I18" s="545" t="s">
        <v>181</v>
      </c>
      <c r="J18" s="545"/>
      <c r="K18" s="311"/>
      <c r="M18" s="319"/>
      <c r="N18" s="352"/>
    </row>
    <row r="19" spans="2:14" ht="16.5" customHeight="1">
      <c r="B19" s="321"/>
      <c r="C19" s="321"/>
      <c r="D19" s="316"/>
      <c r="E19" s="317"/>
      <c r="F19" s="311"/>
      <c r="G19" s="346"/>
      <c r="H19" s="347"/>
      <c r="I19" s="545"/>
      <c r="J19" s="545"/>
      <c r="K19" s="311"/>
      <c r="M19" s="352"/>
      <c r="N19" s="352"/>
    </row>
    <row r="20" spans="2:14" ht="15.75" customHeight="1">
      <c r="B20" s="546" t="str">
        <f>Оцене!E2</f>
        <v xml:space="preserve">Енглески </v>
      </c>
      <c r="C20" s="546"/>
      <c r="D20" s="316"/>
      <c r="E20" s="317"/>
      <c r="F20" s="311"/>
      <c r="G20" s="346" t="str">
        <f t="shared" ref="G20:G34" si="0">IF(H20=" "," ",IF(H20=5,"одличан",IF(H20=4,"врло добар",IF(H20=3,"добар",IF(H20=2,"довољан",IF(H20=1,"недовољан","неоцењен"))))))</f>
        <v>одличан</v>
      </c>
      <c r="H20" s="347">
        <f>VLOOKUP($C$12,Оцене!$B$3:$AI$102,MATCH(B20,Оцене!$B$2:$AI$2,0),FALSE)</f>
        <v>5</v>
      </c>
      <c r="I20" s="545"/>
      <c r="J20" s="545"/>
      <c r="K20" s="311"/>
    </row>
    <row r="21" spans="2:14" ht="15" customHeight="1">
      <c r="B21" s="544" t="s">
        <v>55</v>
      </c>
      <c r="C21" s="544"/>
      <c r="D21" s="316"/>
      <c r="E21" s="317"/>
      <c r="F21" s="311"/>
      <c r="G21" s="346" t="str">
        <f t="shared" si="0"/>
        <v>одличан</v>
      </c>
      <c r="H21" s="347">
        <f>VLOOKUP($C$12,Оцене!$B$3:$AI$102,MATCH(B21,Оцене!$B$2:$AI$2,0),FALSE)</f>
        <v>5</v>
      </c>
      <c r="I21" s="545"/>
      <c r="J21" s="545"/>
      <c r="K21" s="311"/>
    </row>
    <row r="22" spans="2:14" ht="17.25" customHeight="1">
      <c r="B22" s="544" t="s">
        <v>56</v>
      </c>
      <c r="C22" s="544"/>
      <c r="D22" s="316"/>
      <c r="E22" s="317"/>
      <c r="F22" s="311"/>
      <c r="G22" s="346" t="str">
        <f t="shared" si="0"/>
        <v>одличан</v>
      </c>
      <c r="H22" s="347">
        <f>VLOOKUP($C$12,Оцене!$B$3:$AI$102,MATCH(B22,Оцене!$B$2:$AI$2,0),FALSE)</f>
        <v>5</v>
      </c>
      <c r="I22" s="545"/>
      <c r="J22" s="545"/>
      <c r="K22" s="311"/>
    </row>
    <row r="23" spans="2:14" ht="16.5" customHeight="1">
      <c r="B23" s="544" t="s">
        <v>57</v>
      </c>
      <c r="C23" s="544"/>
      <c r="D23" s="316"/>
      <c r="E23" s="317"/>
      <c r="F23" s="311"/>
      <c r="G23" s="346" t="str">
        <f t="shared" si="0"/>
        <v>одличан</v>
      </c>
      <c r="H23" s="347">
        <f>VLOOKUP($C$12,Оцене!$B$3:$AI$102,MATCH(B23,Оцене!$B$2:$AI$2,0),FALSE)</f>
        <v>5</v>
      </c>
      <c r="I23" s="545"/>
      <c r="J23" s="545"/>
      <c r="K23" s="311"/>
    </row>
    <row r="24" spans="2:14" ht="16.5" customHeight="1">
      <c r="B24" s="544" t="s">
        <v>58</v>
      </c>
      <c r="C24" s="544"/>
      <c r="D24" s="316"/>
      <c r="E24" s="317"/>
      <c r="F24" s="311"/>
      <c r="G24" s="346" t="str">
        <f t="shared" si="0"/>
        <v>одличан</v>
      </c>
      <c r="H24" s="347">
        <f>VLOOKUP($C$12,Оцене!$B$3:$AI$102,MATCH(B24,Оцене!$B$2:$AI$2,0),FALSE)</f>
        <v>5</v>
      </c>
      <c r="I24" s="545"/>
      <c r="J24" s="545"/>
      <c r="K24" s="311"/>
    </row>
    <row r="25" spans="2:14" ht="15" customHeight="1">
      <c r="B25" s="544" t="s">
        <v>59</v>
      </c>
      <c r="C25" s="544"/>
      <c r="D25" s="316"/>
      <c r="E25" s="317"/>
      <c r="F25" s="311"/>
      <c r="G25" s="346" t="str">
        <f t="shared" si="0"/>
        <v>одличан</v>
      </c>
      <c r="H25" s="347">
        <f>VLOOKUP($C$12,Оцене!$B$3:$AI$102,MATCH(B25,Оцене!$B$2:$AI$2,0),FALSE)</f>
        <v>5</v>
      </c>
      <c r="I25" s="545"/>
      <c r="J25" s="545"/>
      <c r="K25" s="311"/>
    </row>
    <row r="26" spans="2:14" ht="15" customHeight="1">
      <c r="B26" s="544" t="s">
        <v>60</v>
      </c>
      <c r="C26" s="544"/>
      <c r="D26" s="316"/>
      <c r="E26" s="317"/>
      <c r="F26" s="311"/>
      <c r="G26" s="346" t="str">
        <f t="shared" si="0"/>
        <v>одличан</v>
      </c>
      <c r="H26" s="347">
        <f>VLOOKUP($C$12,Оцене!$B$3:$AI$102,MATCH(B26,Оцене!$B$2:$AI$2,0),FALSE)</f>
        <v>5</v>
      </c>
      <c r="I26" s="545"/>
      <c r="J26" s="545"/>
      <c r="K26" s="311"/>
    </row>
    <row r="27" spans="2:14" ht="17.25" customHeight="1">
      <c r="B27" s="544" t="s">
        <v>61</v>
      </c>
      <c r="C27" s="544"/>
      <c r="D27" s="316"/>
      <c r="E27" s="317"/>
      <c r="F27" s="311"/>
      <c r="G27" s="346" t="str">
        <f t="shared" si="0"/>
        <v>одличан</v>
      </c>
      <c r="H27" s="347">
        <f>VLOOKUP($C$12,Оцене!$B$3:$AI$102,MATCH(B27,Оцене!$B$2:$AI$2,0),FALSE)</f>
        <v>5</v>
      </c>
      <c r="I27" s="545"/>
      <c r="J27" s="545"/>
      <c r="K27" s="311"/>
    </row>
    <row r="28" spans="2:14" ht="15" customHeight="1">
      <c r="B28" s="544" t="s">
        <v>62</v>
      </c>
      <c r="C28" s="544"/>
      <c r="D28" s="316"/>
      <c r="E28" s="317"/>
      <c r="F28" s="311"/>
      <c r="G28" s="318"/>
      <c r="H28" s="347"/>
      <c r="I28" s="545"/>
      <c r="J28" s="545"/>
      <c r="K28" s="311"/>
    </row>
    <row r="29" spans="2:14" ht="18.75" customHeight="1">
      <c r="B29" s="540" t="s">
        <v>63</v>
      </c>
      <c r="C29" s="540"/>
      <c r="D29" s="540"/>
      <c r="E29" s="317"/>
      <c r="F29" s="311"/>
      <c r="G29" s="318" t="str">
        <f t="shared" si="0"/>
        <v>одличан</v>
      </c>
      <c r="H29" s="347">
        <f>VLOOKUP($C$12,Оцене!$B$3:$AI$102,MATCH(B29,Оцене!$B$2:$AI$2,0),FALSE)</f>
        <v>5</v>
      </c>
      <c r="I29" s="545"/>
      <c r="J29" s="545"/>
      <c r="K29" s="311"/>
    </row>
    <row r="30" spans="2:14" ht="17.25" customHeight="1">
      <c r="B30" s="544" t="s">
        <v>64</v>
      </c>
      <c r="C30" s="544"/>
      <c r="D30" s="316"/>
      <c r="E30" s="311"/>
      <c r="F30" s="311"/>
      <c r="G30" s="318" t="str">
        <f t="shared" si="0"/>
        <v>одличан</v>
      </c>
      <c r="H30" s="347">
        <f>VLOOKUP($C$12,Оцене!$B$3:$AI$102,MATCH(B30,Оцене!$B$2:$AI$2,0),FALSE)</f>
        <v>5</v>
      </c>
      <c r="I30" s="545"/>
      <c r="J30" s="545"/>
      <c r="K30" s="311"/>
    </row>
    <row r="31" spans="2:14" ht="14.25" customHeight="1">
      <c r="B31" s="541" t="str">
        <f>VLOOKUP(C12,'Подаци о ученицима'!B2:P93,15,FALSE)</f>
        <v>Грађанско васпитање</v>
      </c>
      <c r="C31" s="541"/>
      <c r="D31" s="541"/>
      <c r="E31" s="311"/>
      <c r="F31" s="311"/>
      <c r="G31" s="318" t="str">
        <f>VLOOKUP($C$12,Оцене!$B$3:$AI$102,MATCH(B31,Оцене!$B$2:$AI$2,0),FALSE)</f>
        <v>истиче се</v>
      </c>
      <c r="H31" s="320"/>
      <c r="I31" s="545"/>
      <c r="J31" s="545"/>
      <c r="K31" s="311"/>
    </row>
    <row r="32" spans="2:14" ht="16.5" customHeight="1">
      <c r="B32" s="542" t="str">
        <f>VLOOKUP(C12,'Подаци о ученицима'!B2:P93,11,FALSE)</f>
        <v>Немачки језик</v>
      </c>
      <c r="C32" s="542"/>
      <c r="D32" s="542"/>
      <c r="E32" s="311"/>
      <c r="F32" s="311"/>
      <c r="G32" s="318" t="str">
        <f t="shared" si="0"/>
        <v>одличан</v>
      </c>
      <c r="H32" s="348">
        <f>VLOOKUP($C$12,Оцене!$B$3:$AI$102,MATCH(B32,Оцене!$B$2:$AI$2,0),FALSE)</f>
        <v>5</v>
      </c>
      <c r="I32" s="545"/>
      <c r="J32" s="545"/>
      <c r="K32" s="311"/>
    </row>
    <row r="33" spans="2:11" ht="15" customHeight="1">
      <c r="B33" s="349"/>
      <c r="C33" s="349"/>
      <c r="D33" s="349" t="str">
        <f>VLOOKUP(C12,'Подаци о ученицима'!B2:P93,12,FALSE)</f>
        <v>фудбал</v>
      </c>
      <c r="E33" s="311"/>
      <c r="F33" s="311"/>
      <c r="G33" s="318" t="str">
        <f t="shared" si="0"/>
        <v>одличан</v>
      </c>
      <c r="H33" s="350">
        <f>VLOOKUP($C$12,Оцене!$B$3:$AI$102,MATCH(D33,Оцене!$B$2:$AI$2,0),FALSE)</f>
        <v>5</v>
      </c>
      <c r="I33" s="545"/>
      <c r="J33" s="545"/>
      <c r="K33" s="311"/>
    </row>
    <row r="34" spans="2:11" ht="17.25" customHeight="1">
      <c r="B34" s="541" t="str">
        <f>VLOOKUP(C12,'Подаци о ученицима'!B2:P93,13,FALSE)</f>
        <v>Информатика и рачунарство</v>
      </c>
      <c r="C34" s="541"/>
      <c r="D34" s="541"/>
      <c r="E34" s="311"/>
      <c r="F34" s="311"/>
      <c r="G34" s="318" t="str">
        <f t="shared" si="0"/>
        <v>одличан</v>
      </c>
      <c r="H34" s="320">
        <f>VLOOKUP($C$12,Оцене!$B$3:$AI$102,MATCH(B34,Оцене!$B$2:$AI$2,0),FALSE)</f>
        <v>5</v>
      </c>
      <c r="I34" s="545"/>
      <c r="J34" s="545"/>
      <c r="K34" s="311"/>
    </row>
    <row r="35" spans="2:11">
      <c r="B35" s="311"/>
      <c r="C35" s="311"/>
      <c r="D35" s="311"/>
      <c r="E35" s="311"/>
      <c r="F35" s="311"/>
      <c r="G35" s="346"/>
      <c r="H35" s="350"/>
      <c r="I35" s="545"/>
      <c r="J35" s="545"/>
      <c r="K35" s="311"/>
    </row>
    <row r="36" spans="2:11" ht="15.75" customHeight="1">
      <c r="B36" s="311"/>
      <c r="C36" s="311"/>
      <c r="D36" s="311"/>
      <c r="E36" s="311"/>
      <c r="F36" s="311"/>
      <c r="G36" s="346"/>
      <c r="H36" s="311"/>
      <c r="I36" s="545"/>
      <c r="J36" s="545"/>
      <c r="K36" s="311"/>
    </row>
    <row r="37" spans="2:11" ht="15.75" customHeight="1">
      <c r="B37" s="311"/>
      <c r="C37" s="311"/>
      <c r="D37" s="321" t="s">
        <v>119</v>
      </c>
      <c r="E37" s="311"/>
      <c r="F37" s="311"/>
      <c r="G37" s="346" t="str">
        <f>IF(H37=" "," ",IF(H37=5,"примерно",IF(H37=4,"врло добро",IF(H37=3,"добро",IF(H37=2,"задовољавајуће",IF(H37=1,"незадовољавајуће","неоцењен"))))))</f>
        <v>примерно</v>
      </c>
      <c r="H37" s="320">
        <f>VLOOKUP($C$12,Оцене!$B$3:$AI$102,MATCH(D37,Оцене!$B$2:$AI$2,0),FALSE)</f>
        <v>5</v>
      </c>
      <c r="I37" s="545"/>
      <c r="J37" s="545"/>
      <c r="K37" s="311"/>
    </row>
    <row r="38" spans="2:11" ht="24.75" customHeight="1">
      <c r="B38" s="311"/>
      <c r="C38" s="311"/>
      <c r="D38" s="543" t="str">
        <f>IF(G38=" "," ",IF(G38&gt;=4.5,"oдличним",IF(G38&gt;=3.5,"врло добрим",IF(G38&gt;=2.5,"добрим",IF(G38&gt;=1.5,"довољним",IF(G38&gt;=1,"недовољним","неоцењен"))))))</f>
        <v>oдличним</v>
      </c>
      <c r="E38" s="543"/>
      <c r="F38" s="543"/>
      <c r="G38" s="351">
        <f>AVERAGE(H18,H20,H21,H22,H23,H24,H25,H26,H27,H29,H30,H32,H33,H37)</f>
        <v>5</v>
      </c>
      <c r="H38" s="311"/>
      <c r="I38" s="311"/>
      <c r="J38" s="311"/>
      <c r="K38" s="311"/>
    </row>
    <row r="39" spans="2:11" ht="24" customHeight="1">
      <c r="B39" s="311"/>
      <c r="C39" s="311"/>
      <c r="D39" s="311"/>
      <c r="E39" s="539" t="str">
        <f>'Подаци о школи'!D4</f>
        <v>осми</v>
      </c>
      <c r="F39" s="539"/>
      <c r="G39" s="311"/>
      <c r="H39" s="311"/>
      <c r="I39" s="311"/>
      <c r="J39" s="311"/>
      <c r="K39" s="311"/>
    </row>
    <row r="40" spans="2:11" ht="10.5" customHeight="1">
      <c r="B40" s="311"/>
      <c r="C40" s="311"/>
      <c r="D40" s="311"/>
      <c r="E40" s="311"/>
      <c r="F40" s="311"/>
      <c r="G40" s="311"/>
      <c r="H40" s="311"/>
      <c r="I40" s="311"/>
      <c r="J40" s="311"/>
      <c r="K40" s="311"/>
    </row>
    <row r="41" spans="2:11" ht="15" customHeight="1">
      <c r="B41" s="311"/>
      <c r="C41" s="311"/>
      <c r="D41" s="311"/>
      <c r="E41" s="311"/>
      <c r="F41" s="311"/>
      <c r="G41" s="311"/>
      <c r="H41" s="311"/>
      <c r="I41" s="311"/>
      <c r="J41" s="311"/>
      <c r="K41" s="311"/>
    </row>
    <row r="42" spans="2:11" ht="12.75" customHeight="1">
      <c r="B42" s="311"/>
      <c r="C42" s="311"/>
      <c r="D42" s="311"/>
      <c r="E42" s="311"/>
      <c r="F42" s="311"/>
      <c r="G42" s="311"/>
      <c r="H42" s="311"/>
      <c r="I42" s="311"/>
      <c r="J42" s="311"/>
      <c r="K42" s="311"/>
    </row>
    <row r="43" spans="2:11" ht="12.75" customHeight="1">
      <c r="B43" s="311"/>
      <c r="C43" s="311"/>
      <c r="D43" s="311"/>
      <c r="E43" s="311"/>
      <c r="F43" s="311"/>
      <c r="G43" s="311"/>
      <c r="H43" s="311"/>
      <c r="I43" s="311"/>
      <c r="J43" s="311"/>
      <c r="K43" s="311"/>
    </row>
    <row r="44" spans="2:11" ht="12.75" customHeight="1">
      <c r="B44" s="311"/>
      <c r="C44" s="311"/>
      <c r="D44" s="311"/>
      <c r="E44" s="311"/>
      <c r="F44" s="311"/>
      <c r="G44" s="311"/>
      <c r="H44" s="311"/>
      <c r="I44" s="311"/>
      <c r="J44" s="311"/>
      <c r="K44" s="311"/>
    </row>
    <row r="45" spans="2:11" ht="12" customHeight="1">
      <c r="B45" s="311"/>
      <c r="C45" s="311"/>
      <c r="D45" s="311"/>
      <c r="E45" s="311"/>
      <c r="F45" s="311"/>
      <c r="G45" s="311"/>
      <c r="H45" s="311"/>
      <c r="I45" s="311"/>
      <c r="J45" s="311"/>
      <c r="K45" s="311"/>
    </row>
    <row r="46" spans="2:11" ht="10.5" customHeight="1"/>
    <row r="47" spans="2:11" ht="10.5" customHeight="1"/>
    <row r="48" spans="2:11" ht="12" customHeight="1"/>
    <row r="49" spans="1:1" ht="12.75" customHeight="1"/>
    <row r="53" spans="1:1" ht="13.5" customHeight="1"/>
    <row r="54" spans="1:1" ht="0.75" customHeight="1">
      <c r="A54" s="211" t="s">
        <v>181</v>
      </c>
    </row>
    <row r="55" spans="1:1" ht="14.25" hidden="1" customHeight="1"/>
  </sheetData>
  <sheetProtection password="EBD2" sheet="1" objects="1" scenarios="1"/>
  <mergeCells count="38">
    <mergeCell ref="N2:R14"/>
    <mergeCell ref="M1:M6"/>
    <mergeCell ref="N1:R1"/>
    <mergeCell ref="D4:G4"/>
    <mergeCell ref="H4:J4"/>
    <mergeCell ref="C5:E5"/>
    <mergeCell ref="G5:H5"/>
    <mergeCell ref="I5:J5"/>
    <mergeCell ref="B6:C6"/>
    <mergeCell ref="D6:E6"/>
    <mergeCell ref="G6:J6"/>
    <mergeCell ref="D8:E8"/>
    <mergeCell ref="C9:E9"/>
    <mergeCell ref="C12:I12"/>
    <mergeCell ref="B13:D13"/>
    <mergeCell ref="E13:G13"/>
    <mergeCell ref="H13:J13"/>
    <mergeCell ref="B30:C30"/>
    <mergeCell ref="C14:E14"/>
    <mergeCell ref="G14:J14"/>
    <mergeCell ref="H15:I15"/>
    <mergeCell ref="B18:C18"/>
    <mergeCell ref="I18:J37"/>
    <mergeCell ref="B20:C20"/>
    <mergeCell ref="B21:C21"/>
    <mergeCell ref="B22:C22"/>
    <mergeCell ref="B23:C23"/>
    <mergeCell ref="B24:C24"/>
    <mergeCell ref="B25:C25"/>
    <mergeCell ref="B26:C26"/>
    <mergeCell ref="B27:C27"/>
    <mergeCell ref="B28:C28"/>
    <mergeCell ref="E39:F39"/>
    <mergeCell ref="B29:D29"/>
    <mergeCell ref="B31:D31"/>
    <mergeCell ref="B32:D32"/>
    <mergeCell ref="B34:D34"/>
    <mergeCell ref="D38:F38"/>
  </mergeCells>
  <dataValidations count="2">
    <dataValidation type="list" allowBlank="1" showInputMessage="1" showErrorMessage="1" sqref="C12:I12">
      <formula1>сви_ученици</formula1>
    </dataValidation>
    <dataValidation type="list" allowBlank="1" showInputMessage="1" showErrorMessage="1" sqref="I18:J37">
      <formula1>иоп</formula1>
    </dataValidation>
  </dataValidations>
  <pageMargins left="0" right="0" top="0" bottom="0" header="0" footer="0"/>
  <pageSetup paperSize="9" scale="91" orientation="portrait" blackAndWhite="1" r:id="rId1"/>
  <drawing r:id="rId2"/>
</worksheet>
</file>

<file path=xl/worksheets/sheet8.xml><?xml version="1.0" encoding="utf-8"?>
<worksheet xmlns="http://schemas.openxmlformats.org/spreadsheetml/2006/main" xmlns:r="http://schemas.openxmlformats.org/officeDocument/2006/relationships">
  <sheetPr codeName="Sheet6">
    <tabColor rgb="FF00B050"/>
  </sheetPr>
  <dimension ref="A1:R55"/>
  <sheetViews>
    <sheetView showGridLines="0" workbookViewId="0">
      <selection activeCell="C12" sqref="C12:I12"/>
    </sheetView>
  </sheetViews>
  <sheetFormatPr defaultRowHeight="14.25"/>
  <cols>
    <col min="1" max="1" width="12" style="211" customWidth="1"/>
    <col min="2" max="2" width="9.140625" style="211" customWidth="1"/>
    <col min="3" max="3" width="10.7109375" style="211" customWidth="1"/>
    <col min="4" max="4" width="9.140625" style="211" customWidth="1"/>
    <col min="5" max="5" width="11.5703125" style="211" customWidth="1"/>
    <col min="6" max="6" width="8.140625" style="211" customWidth="1"/>
    <col min="7" max="7" width="15.42578125" style="211" customWidth="1"/>
    <col min="8" max="8" width="3.42578125" style="211" customWidth="1"/>
    <col min="9" max="9" width="11.7109375" style="211" customWidth="1"/>
    <col min="10" max="10" width="7.85546875" style="211" customWidth="1"/>
    <col min="11" max="11" width="5.140625" style="211" customWidth="1"/>
    <col min="12" max="13" width="6.5703125" style="211" customWidth="1"/>
    <col min="14" max="14" width="9.140625" style="211"/>
    <col min="15" max="15" width="9.140625" style="211" customWidth="1"/>
    <col min="16" max="16384" width="9.140625" style="211"/>
  </cols>
  <sheetData>
    <row r="1" spans="1:18" ht="52.5" customHeight="1">
      <c r="A1" s="380"/>
      <c r="M1" s="549" t="s">
        <v>175</v>
      </c>
      <c r="N1" s="550" t="s">
        <v>183</v>
      </c>
      <c r="O1" s="550"/>
      <c r="P1" s="550"/>
      <c r="Q1" s="550"/>
      <c r="R1" s="550"/>
    </row>
    <row r="2" spans="1:18" ht="36" customHeight="1">
      <c r="B2" s="311"/>
      <c r="C2" s="311"/>
      <c r="D2" s="311"/>
      <c r="E2" s="311"/>
      <c r="F2" s="311"/>
      <c r="G2" s="311"/>
      <c r="H2" s="311"/>
      <c r="I2" s="311"/>
      <c r="J2" s="311"/>
      <c r="K2" s="311"/>
      <c r="M2" s="549"/>
      <c r="N2" s="547" t="s">
        <v>205</v>
      </c>
      <c r="O2" s="548"/>
      <c r="P2" s="548"/>
      <c r="Q2" s="548"/>
      <c r="R2" s="548"/>
    </row>
    <row r="3" spans="1:18" ht="20.25" customHeight="1">
      <c r="B3" s="311"/>
      <c r="C3" s="311"/>
      <c r="D3" s="311"/>
      <c r="E3" s="311"/>
      <c r="F3" s="311"/>
      <c r="G3" s="311"/>
      <c r="H3" s="311"/>
      <c r="I3" s="311"/>
      <c r="J3" s="311"/>
      <c r="K3" s="311"/>
      <c r="M3" s="549"/>
      <c r="N3" s="548"/>
      <c r="O3" s="548"/>
      <c r="P3" s="548"/>
      <c r="Q3" s="548"/>
      <c r="R3" s="548"/>
    </row>
    <row r="4" spans="1:18" ht="20.25" customHeight="1">
      <c r="B4" s="311"/>
      <c r="C4" s="311"/>
      <c r="D4" s="551" t="str">
        <f>'Подаци о школи'!B1</f>
        <v>Момчило Настасијевић</v>
      </c>
      <c r="E4" s="551"/>
      <c r="F4" s="551"/>
      <c r="G4" s="551"/>
      <c r="H4" s="543" t="str">
        <f>'Подаци о школи'!B2</f>
        <v>Горњем Милановцу</v>
      </c>
      <c r="I4" s="543"/>
      <c r="J4" s="543"/>
      <c r="K4" s="311"/>
      <c r="M4" s="549"/>
      <c r="N4" s="548"/>
      <c r="O4" s="548"/>
      <c r="P4" s="548"/>
      <c r="Q4" s="548"/>
      <c r="R4" s="548"/>
    </row>
    <row r="5" spans="1:18" ht="24" customHeight="1">
      <c r="B5" s="311"/>
      <c r="C5" s="543" t="str">
        <f>'Подаци о школи'!B3</f>
        <v>Горњи Милановац</v>
      </c>
      <c r="D5" s="543"/>
      <c r="E5" s="543"/>
      <c r="F5" s="311"/>
      <c r="G5" s="552" t="str">
        <f>'Подаци о школи'!B4</f>
        <v>02-6069</v>
      </c>
      <c r="H5" s="553"/>
      <c r="I5" s="554" t="str">
        <f>'Подаци о школи'!B5</f>
        <v>29.04.1964.</v>
      </c>
      <c r="J5" s="554"/>
      <c r="K5" s="311"/>
      <c r="M5" s="549"/>
      <c r="N5" s="548"/>
      <c r="O5" s="548"/>
      <c r="P5" s="548"/>
      <c r="Q5" s="548"/>
      <c r="R5" s="548"/>
    </row>
    <row r="6" spans="1:18" ht="18.75" customHeight="1">
      <c r="B6" s="543" t="str">
        <f>VLOOKUP(C12,'Подаци о ученицима'!B2:P93,9,FALSE)</f>
        <v>277/1</v>
      </c>
      <c r="C6" s="543"/>
      <c r="D6" s="543" t="str">
        <f>VLOOKUP(C12,'Подаци о ученицима'!B2:P93,10,FALSE)</f>
        <v>04.06.2018.</v>
      </c>
      <c r="E6" s="543"/>
      <c r="F6" s="311"/>
      <c r="G6" s="555" t="str">
        <f>'Подаци о школи'!B7</f>
        <v>Скупштина општине Горњи Милановац</v>
      </c>
      <c r="H6" s="555"/>
      <c r="I6" s="555"/>
      <c r="J6" s="555"/>
      <c r="K6" s="311"/>
      <c r="M6" s="549"/>
      <c r="N6" s="548"/>
      <c r="O6" s="548"/>
      <c r="P6" s="548"/>
      <c r="Q6" s="548"/>
      <c r="R6" s="548"/>
    </row>
    <row r="7" spans="1:18" ht="18" customHeight="1">
      <c r="B7" s="311"/>
      <c r="C7" s="311"/>
      <c r="D7" s="311"/>
      <c r="E7" s="311"/>
      <c r="F7" s="311"/>
      <c r="G7" s="311"/>
      <c r="H7" s="311"/>
      <c r="I7" s="311"/>
      <c r="J7" s="311"/>
      <c r="K7" s="311"/>
      <c r="N7" s="548"/>
      <c r="O7" s="548"/>
      <c r="P7" s="548"/>
      <c r="Q7" s="548"/>
      <c r="R7" s="548"/>
    </row>
    <row r="8" spans="1:18" ht="15.75" customHeight="1">
      <c r="B8" s="311"/>
      <c r="C8" s="311"/>
      <c r="D8" s="543" t="str">
        <f>VLOOKUP(C12,'Подаци о ученицима'!B2:P93,2,FALSE)</f>
        <v>0150114</v>
      </c>
      <c r="E8" s="543"/>
      <c r="F8" s="311"/>
      <c r="G8" s="311"/>
      <c r="H8" s="311"/>
      <c r="I8" s="311"/>
      <c r="J8" s="311"/>
      <c r="K8" s="311"/>
      <c r="N8" s="548"/>
      <c r="O8" s="548"/>
      <c r="P8" s="548"/>
      <c r="Q8" s="548"/>
      <c r="R8" s="548"/>
    </row>
    <row r="9" spans="1:18" ht="20.25" customHeight="1">
      <c r="B9" s="311"/>
      <c r="C9" s="543" t="str">
        <f>VLOOKUP(C12,'Подаци о ученицима'!B2:P93,3,FALSE)</f>
        <v>1 1 0 4 0 0 3 7 8 3 4 1 2</v>
      </c>
      <c r="D9" s="543"/>
      <c r="E9" s="543"/>
      <c r="F9" s="311"/>
      <c r="G9" s="311"/>
      <c r="H9" s="311"/>
      <c r="I9" s="311"/>
      <c r="J9" s="311"/>
      <c r="K9" s="311"/>
      <c r="N9" s="548"/>
      <c r="O9" s="548"/>
      <c r="P9" s="548"/>
      <c r="Q9" s="548"/>
      <c r="R9" s="548"/>
    </row>
    <row r="10" spans="1:18" ht="24.75" customHeight="1">
      <c r="B10" s="311"/>
      <c r="C10" s="311"/>
      <c r="D10" s="311"/>
      <c r="E10" s="311"/>
      <c r="F10" s="311"/>
      <c r="G10" s="311"/>
      <c r="H10" s="311"/>
      <c r="I10" s="311"/>
      <c r="J10" s="311"/>
      <c r="K10" s="311"/>
      <c r="M10" s="352"/>
      <c r="N10" s="548"/>
      <c r="O10" s="548"/>
      <c r="P10" s="548"/>
      <c r="Q10" s="548"/>
      <c r="R10" s="548"/>
    </row>
    <row r="11" spans="1:18" ht="35.25" customHeight="1">
      <c r="B11" s="311"/>
      <c r="C11" s="354"/>
      <c r="D11" s="355"/>
      <c r="E11" s="355"/>
      <c r="F11" s="355"/>
      <c r="G11" s="355"/>
      <c r="H11" s="355"/>
      <c r="I11" s="355"/>
      <c r="J11" s="311"/>
      <c r="K11" s="311"/>
      <c r="M11" s="284"/>
      <c r="N11" s="548"/>
      <c r="O11" s="548"/>
      <c r="P11" s="548"/>
      <c r="Q11" s="548"/>
      <c r="R11" s="548"/>
    </row>
    <row r="12" spans="1:18" ht="39.75" customHeight="1">
      <c r="B12" s="311"/>
      <c r="C12" s="556" t="s">
        <v>199</v>
      </c>
      <c r="D12" s="556"/>
      <c r="E12" s="556"/>
      <c r="F12" s="556"/>
      <c r="G12" s="556"/>
      <c r="H12" s="556"/>
      <c r="I12" s="556"/>
      <c r="J12" s="311"/>
      <c r="K12" s="311"/>
      <c r="M12" s="285"/>
      <c r="N12" s="383"/>
      <c r="O12" s="383"/>
      <c r="P12" s="383"/>
      <c r="Q12" s="383"/>
      <c r="R12" s="383"/>
    </row>
    <row r="13" spans="1:18" ht="21.75" customHeight="1">
      <c r="B13" s="543" t="str">
        <f>VLOOKUP(C12,'Подаци о ученицима'!B2:P93,4,FALSE)</f>
        <v>Александар</v>
      </c>
      <c r="C13" s="543"/>
      <c r="D13" s="543"/>
      <c r="E13" s="543" t="str">
        <f>VLOOKUP(C12,'Подаци о ученицима'!B2:P93,5,FALSE)</f>
        <v>11.04.2003.</v>
      </c>
      <c r="F13" s="543"/>
      <c r="G13" s="543"/>
      <c r="H13" s="543" t="str">
        <f>VLOOKUP(C12,'Подаци о ученицима'!B2:P93,6,FALSE)</f>
        <v>Горњем Милановцу</v>
      </c>
      <c r="I13" s="543"/>
      <c r="J13" s="543"/>
      <c r="K13" s="311"/>
      <c r="M13" s="353"/>
      <c r="N13" s="383"/>
      <c r="O13" s="383"/>
      <c r="P13" s="383"/>
      <c r="Q13" s="383"/>
      <c r="R13" s="383"/>
    </row>
    <row r="14" spans="1:18" ht="27" customHeight="1">
      <c r="B14" s="311"/>
      <c r="C14" s="543" t="str">
        <f>VLOOKUP(C12,'Подаци о ученицима'!B2:P93,7,FALSE)</f>
        <v>Горњи Милановац</v>
      </c>
      <c r="D14" s="543"/>
      <c r="E14" s="543"/>
      <c r="F14" s="311"/>
      <c r="G14" s="543" t="str">
        <f>VLOOKUP(C12,'Подаци о ученицима'!B2:P93,8,FALSE)</f>
        <v>Република Србија</v>
      </c>
      <c r="H14" s="543"/>
      <c r="I14" s="543"/>
      <c r="J14" s="543"/>
      <c r="K14" s="311"/>
      <c r="M14" s="352"/>
      <c r="N14" s="383"/>
      <c r="O14" s="383"/>
      <c r="P14" s="383"/>
      <c r="Q14" s="383"/>
      <c r="R14" s="383"/>
    </row>
    <row r="15" spans="1:18" ht="25.5" customHeight="1">
      <c r="B15" s="311"/>
      <c r="C15" s="311"/>
      <c r="D15" s="311"/>
      <c r="E15" s="311"/>
      <c r="F15" s="313">
        <f>'Подаци о школи'!B6</f>
        <v>2017</v>
      </c>
      <c r="G15" s="314" t="str">
        <f>'Подаци о школи'!D6</f>
        <v>2018.</v>
      </c>
      <c r="H15" s="543" t="str">
        <f>'Подаци о школи'!D4</f>
        <v>осми</v>
      </c>
      <c r="I15" s="543"/>
      <c r="J15" s="311"/>
      <c r="K15" s="311"/>
      <c r="M15" s="352"/>
      <c r="N15" s="352"/>
    </row>
    <row r="16" spans="1:18" ht="13.5" customHeight="1">
      <c r="B16" s="311"/>
      <c r="C16" s="311"/>
      <c r="D16" s="311"/>
      <c r="E16" s="311"/>
      <c r="F16" s="311"/>
      <c r="G16" s="311"/>
      <c r="H16" s="311"/>
      <c r="I16" s="311"/>
      <c r="J16" s="311"/>
      <c r="K16" s="311"/>
      <c r="M16" s="352"/>
      <c r="N16" s="352"/>
    </row>
    <row r="17" spans="2:14" ht="15.75" customHeight="1">
      <c r="B17" s="311"/>
      <c r="C17" s="311"/>
      <c r="D17" s="311"/>
      <c r="E17" s="311"/>
      <c r="F17" s="311"/>
      <c r="G17" s="311"/>
      <c r="H17" s="311"/>
      <c r="I17" s="311"/>
      <c r="J17" s="311"/>
      <c r="K17" s="311"/>
      <c r="M17" s="352"/>
      <c r="N17" s="352"/>
    </row>
    <row r="18" spans="2:14" ht="15.75" customHeight="1">
      <c r="B18" s="544" t="s">
        <v>54</v>
      </c>
      <c r="C18" s="544"/>
      <c r="D18" s="316"/>
      <c r="E18" s="317"/>
      <c r="F18" s="311"/>
      <c r="G18" s="346" t="str">
        <f>IF(H18=" "," ",IF(H18=5,"одличан",IF(H18=4,"врло добар",IF(H18=3,"добар",IF(H18=2,"довољан",IF(H18=1,"недовољан","неоцењен"))))))</f>
        <v>одличан</v>
      </c>
      <c r="H18" s="347">
        <f>VLOOKUP($C$12,Оцене!$B$3:$AI$102,MATCH(B18,Оцене!$B$2:$AI$2,0),FALSE)</f>
        <v>5</v>
      </c>
      <c r="I18" s="545"/>
      <c r="J18" s="545"/>
      <c r="K18" s="311"/>
      <c r="M18" s="319"/>
      <c r="N18" s="352"/>
    </row>
    <row r="19" spans="2:14" ht="16.5" customHeight="1">
      <c r="B19" s="321"/>
      <c r="C19" s="321"/>
      <c r="D19" s="316"/>
      <c r="E19" s="317"/>
      <c r="F19" s="311"/>
      <c r="G19" s="346"/>
      <c r="H19" s="347"/>
      <c r="I19" s="545"/>
      <c r="J19" s="545"/>
      <c r="K19" s="311"/>
      <c r="M19" s="352"/>
      <c r="N19" s="352"/>
    </row>
    <row r="20" spans="2:14" ht="15.75" customHeight="1">
      <c r="B20" s="546" t="str">
        <f>Оцене!E2</f>
        <v xml:space="preserve">Енглески </v>
      </c>
      <c r="C20" s="546"/>
      <c r="D20" s="316"/>
      <c r="E20" s="317"/>
      <c r="F20" s="311"/>
      <c r="G20" s="346" t="str">
        <f t="shared" ref="G20:G34" si="0">IF(H20=" "," ",IF(H20=5,"одличан",IF(H20=4,"врло добар",IF(H20=3,"добар",IF(H20=2,"довољан",IF(H20=1,"недовољан","неоцењен"))))))</f>
        <v>одличан</v>
      </c>
      <c r="H20" s="347">
        <f>VLOOKUP($C$12,Оцене!$B$3:$AI$102,MATCH(B20,Оцене!$B$2:$AI$2,0),FALSE)</f>
        <v>5</v>
      </c>
      <c r="I20" s="545"/>
      <c r="J20" s="545"/>
      <c r="K20" s="311"/>
    </row>
    <row r="21" spans="2:14" ht="15" customHeight="1">
      <c r="B21" s="544" t="s">
        <v>55</v>
      </c>
      <c r="C21" s="544"/>
      <c r="D21" s="316"/>
      <c r="E21" s="317"/>
      <c r="F21" s="311"/>
      <c r="G21" s="346" t="str">
        <f t="shared" si="0"/>
        <v>одличан</v>
      </c>
      <c r="H21" s="347">
        <f>VLOOKUP($C$12,Оцене!$B$3:$AI$102,MATCH(B21,Оцене!$B$2:$AI$2,0),FALSE)</f>
        <v>5</v>
      </c>
      <c r="I21" s="545"/>
      <c r="J21" s="545"/>
      <c r="K21" s="311"/>
    </row>
    <row r="22" spans="2:14" ht="17.25" customHeight="1">
      <c r="B22" s="544" t="s">
        <v>56</v>
      </c>
      <c r="C22" s="544"/>
      <c r="D22" s="316"/>
      <c r="E22" s="317"/>
      <c r="F22" s="311"/>
      <c r="G22" s="346" t="str">
        <f t="shared" si="0"/>
        <v>одличан</v>
      </c>
      <c r="H22" s="347">
        <f>VLOOKUP($C$12,Оцене!$B$3:$AI$102,MATCH(B22,Оцене!$B$2:$AI$2,0),FALSE)</f>
        <v>5</v>
      </c>
      <c r="I22" s="545"/>
      <c r="J22" s="545"/>
      <c r="K22" s="311"/>
    </row>
    <row r="23" spans="2:14" ht="16.5" customHeight="1">
      <c r="B23" s="544" t="s">
        <v>57</v>
      </c>
      <c r="C23" s="544"/>
      <c r="D23" s="316"/>
      <c r="E23" s="317"/>
      <c r="F23" s="311"/>
      <c r="G23" s="346" t="str">
        <f t="shared" si="0"/>
        <v>одличан</v>
      </c>
      <c r="H23" s="347">
        <f>VLOOKUP($C$12,Оцене!$B$3:$AI$102,MATCH(B23,Оцене!$B$2:$AI$2,0),FALSE)</f>
        <v>5</v>
      </c>
      <c r="I23" s="545"/>
      <c r="J23" s="545"/>
      <c r="K23" s="311"/>
    </row>
    <row r="24" spans="2:14" ht="16.5" customHeight="1">
      <c r="B24" s="544" t="s">
        <v>58</v>
      </c>
      <c r="C24" s="544"/>
      <c r="D24" s="316"/>
      <c r="E24" s="317"/>
      <c r="F24" s="311"/>
      <c r="G24" s="346" t="str">
        <f t="shared" si="0"/>
        <v>одличан</v>
      </c>
      <c r="H24" s="347">
        <f>VLOOKUP($C$12,Оцене!$B$3:$AI$102,MATCH(B24,Оцене!$B$2:$AI$2,0),FALSE)</f>
        <v>5</v>
      </c>
      <c r="I24" s="545"/>
      <c r="J24" s="545"/>
      <c r="K24" s="311"/>
    </row>
    <row r="25" spans="2:14" ht="15" customHeight="1">
      <c r="B25" s="544" t="s">
        <v>59</v>
      </c>
      <c r="C25" s="544"/>
      <c r="D25" s="316"/>
      <c r="E25" s="317"/>
      <c r="F25" s="311"/>
      <c r="G25" s="346" t="str">
        <f t="shared" si="0"/>
        <v>одличан</v>
      </c>
      <c r="H25" s="347">
        <f>VLOOKUP($C$12,Оцене!$B$3:$AI$102,MATCH(B25,Оцене!$B$2:$AI$2,0),FALSE)</f>
        <v>5</v>
      </c>
      <c r="I25" s="545"/>
      <c r="J25" s="545"/>
      <c r="K25" s="311"/>
    </row>
    <row r="26" spans="2:14" ht="15" customHeight="1">
      <c r="B26" s="544" t="s">
        <v>60</v>
      </c>
      <c r="C26" s="544"/>
      <c r="D26" s="316"/>
      <c r="E26" s="317"/>
      <c r="F26" s="311"/>
      <c r="G26" s="346" t="str">
        <f t="shared" si="0"/>
        <v>одличан</v>
      </c>
      <c r="H26" s="347">
        <f>VLOOKUP($C$12,Оцене!$B$3:$AI$102,MATCH(B26,Оцене!$B$2:$AI$2,0),FALSE)</f>
        <v>5</v>
      </c>
      <c r="I26" s="545"/>
      <c r="J26" s="545"/>
      <c r="K26" s="311"/>
    </row>
    <row r="27" spans="2:14" ht="17.25" customHeight="1">
      <c r="B27" s="544" t="s">
        <v>61</v>
      </c>
      <c r="C27" s="544"/>
      <c r="D27" s="316"/>
      <c r="E27" s="317"/>
      <c r="F27" s="311"/>
      <c r="G27" s="346" t="str">
        <f t="shared" si="0"/>
        <v>одличан</v>
      </c>
      <c r="H27" s="347">
        <f>VLOOKUP($C$12,Оцене!$B$3:$AI$102,MATCH(B27,Оцене!$B$2:$AI$2,0),FALSE)</f>
        <v>5</v>
      </c>
      <c r="I27" s="545"/>
      <c r="J27" s="545"/>
      <c r="K27" s="311"/>
    </row>
    <row r="28" spans="2:14" ht="15" customHeight="1">
      <c r="B28" s="544" t="s">
        <v>62</v>
      </c>
      <c r="C28" s="544"/>
      <c r="D28" s="316"/>
      <c r="E28" s="317"/>
      <c r="F28" s="311"/>
      <c r="G28" s="318" t="str">
        <f t="shared" si="0"/>
        <v>одличан</v>
      </c>
      <c r="H28" s="347">
        <f>VLOOKUP($C$12,Оцене!$B$3:$AI$102,MATCH(B28,Оцене!$B$2:$AI$2,0),FALSE)</f>
        <v>5</v>
      </c>
      <c r="I28" s="545"/>
      <c r="J28" s="545"/>
      <c r="K28" s="311"/>
    </row>
    <row r="29" spans="2:14" ht="18.75" customHeight="1">
      <c r="B29" s="540" t="s">
        <v>63</v>
      </c>
      <c r="C29" s="540"/>
      <c r="D29" s="540"/>
      <c r="E29" s="317"/>
      <c r="F29" s="311"/>
      <c r="G29" s="318" t="str">
        <f t="shared" si="0"/>
        <v>одличан</v>
      </c>
      <c r="H29" s="347">
        <f>VLOOKUP($C$12,Оцене!$B$3:$AI$102,MATCH(B29,Оцене!$B$2:$AI$2,0),FALSE)</f>
        <v>5</v>
      </c>
      <c r="I29" s="545"/>
      <c r="J29" s="545"/>
      <c r="K29" s="311"/>
    </row>
    <row r="30" spans="2:14" ht="17.25" customHeight="1">
      <c r="B30" s="544" t="s">
        <v>64</v>
      </c>
      <c r="C30" s="544"/>
      <c r="D30" s="316"/>
      <c r="E30" s="311"/>
      <c r="F30" s="311"/>
      <c r="G30" s="318" t="str">
        <f t="shared" si="0"/>
        <v>одличан</v>
      </c>
      <c r="H30" s="347">
        <f>VLOOKUP($C$12,Оцене!$B$3:$AI$102,MATCH(B30,Оцене!$B$2:$AI$2,0),FALSE)</f>
        <v>5</v>
      </c>
      <c r="I30" s="545"/>
      <c r="J30" s="545"/>
      <c r="K30" s="311"/>
    </row>
    <row r="31" spans="2:14" ht="14.25" customHeight="1">
      <c r="B31" s="541" t="str">
        <f>VLOOKUP(C12,'Подаци о ученицима'!B2:P93,15,FALSE)</f>
        <v>Грађанско васпитање</v>
      </c>
      <c r="C31" s="541"/>
      <c r="D31" s="541"/>
      <c r="E31" s="311"/>
      <c r="F31" s="311"/>
      <c r="G31" s="318" t="str">
        <f>VLOOKUP($C$12,Оцене!$B$3:$AI$102,MATCH(B31,Оцене!$B$2:$AI$2,0),FALSE)</f>
        <v>истиче се</v>
      </c>
      <c r="H31" s="320"/>
      <c r="I31" s="545"/>
      <c r="J31" s="545"/>
      <c r="K31" s="311"/>
    </row>
    <row r="32" spans="2:14" ht="16.5" customHeight="1">
      <c r="B32" s="542" t="str">
        <f>VLOOKUP(C12,'Подаци о ученицима'!B2:P93,11,FALSE)</f>
        <v>Немачки језик</v>
      </c>
      <c r="C32" s="542"/>
      <c r="D32" s="542"/>
      <c r="E32" s="311"/>
      <c r="F32" s="311"/>
      <c r="G32" s="318" t="str">
        <f t="shared" si="0"/>
        <v>одличан</v>
      </c>
      <c r="H32" s="348">
        <f>VLOOKUP($C$12,Оцене!$B$3:$AI$102,MATCH(B32,Оцене!$B$2:$AI$2,0),FALSE)</f>
        <v>5</v>
      </c>
      <c r="I32" s="545"/>
      <c r="J32" s="545"/>
      <c r="K32" s="311"/>
    </row>
    <row r="33" spans="2:11" ht="15" customHeight="1">
      <c r="B33" s="349"/>
      <c r="C33" s="349"/>
      <c r="D33" s="349" t="str">
        <f>VLOOKUP(C12,'Подаци о ученицима'!B2:P93,12,FALSE)</f>
        <v>фудбал</v>
      </c>
      <c r="E33" s="311"/>
      <c r="F33" s="311"/>
      <c r="G33" s="318" t="str">
        <f t="shared" si="0"/>
        <v>одличан</v>
      </c>
      <c r="H33" s="350">
        <f>VLOOKUP($C$12,Оцене!$B$3:$AI$102,MATCH(D33,Оцене!$B$2:$AI$2,0),FALSE)</f>
        <v>5</v>
      </c>
      <c r="I33" s="545"/>
      <c r="J33" s="545"/>
      <c r="K33" s="311"/>
    </row>
    <row r="34" spans="2:11" ht="17.25" customHeight="1">
      <c r="B34" s="541" t="str">
        <f>VLOOKUP(C12,'Подаци о ученицима'!B2:P93,13,FALSE)</f>
        <v>Информатика и рачунарство</v>
      </c>
      <c r="C34" s="541"/>
      <c r="D34" s="541"/>
      <c r="E34" s="311"/>
      <c r="F34" s="311"/>
      <c r="G34" s="318" t="str">
        <f t="shared" si="0"/>
        <v>одличан</v>
      </c>
      <c r="H34" s="320">
        <f>VLOOKUP($C$12,Оцене!$B$3:$AI$102,MATCH(B34,Оцене!$B$2:$AI$2,0),FALSE)</f>
        <v>5</v>
      </c>
      <c r="I34" s="545"/>
      <c r="J34" s="545"/>
      <c r="K34" s="311"/>
    </row>
    <row r="35" spans="2:11">
      <c r="B35" s="311"/>
      <c r="C35" s="311"/>
      <c r="D35" s="311"/>
      <c r="E35" s="311"/>
      <c r="F35" s="311"/>
      <c r="G35" s="346"/>
      <c r="H35" s="350"/>
      <c r="I35" s="545"/>
      <c r="J35" s="545"/>
      <c r="K35" s="311"/>
    </row>
    <row r="36" spans="2:11" ht="15.75" customHeight="1">
      <c r="B36" s="311"/>
      <c r="C36" s="311"/>
      <c r="D36" s="311"/>
      <c r="E36" s="311"/>
      <c r="F36" s="311"/>
      <c r="G36" s="346"/>
      <c r="H36" s="311"/>
      <c r="I36" s="545"/>
      <c r="J36" s="545"/>
      <c r="K36" s="311"/>
    </row>
    <row r="37" spans="2:11" ht="15.75" customHeight="1">
      <c r="B37" s="311"/>
      <c r="C37" s="311"/>
      <c r="D37" s="321" t="s">
        <v>119</v>
      </c>
      <c r="E37" s="311"/>
      <c r="F37" s="311"/>
      <c r="G37" s="346" t="str">
        <f>IF(H37=" "," ",IF(H37=5,"примерно",IF(H37=4,"врло добро",IF(H37=3,"добро",IF(H37=2,"задовољавајуће",IF(H37=1,"незадовољавајуће","неоцењен"))))))</f>
        <v>примерно</v>
      </c>
      <c r="H37" s="320">
        <f>VLOOKUP($C$12,Оцене!$B$3:$AI$102,MATCH(D37,Оцене!$B$2:$AI$2,0),FALSE)</f>
        <v>5</v>
      </c>
      <c r="I37" s="545"/>
      <c r="J37" s="545"/>
      <c r="K37" s="311"/>
    </row>
    <row r="38" spans="2:11" ht="24.75" customHeight="1">
      <c r="B38" s="311"/>
      <c r="C38" s="311"/>
      <c r="D38" s="543" t="str">
        <f>IF(G38=" "," ",IF(G38&gt;=4.5,"oдличним",IF(G38&gt;=3.5,"врло добрим",IF(G38&gt;=2.5,"добрим",IF(G38&gt;=1.5,"довољним",IF(G38&gt;=1,"недовољним","неоцењен"))))))</f>
        <v>oдличним</v>
      </c>
      <c r="E38" s="543"/>
      <c r="F38" s="543"/>
      <c r="G38" s="351">
        <f>AVERAGE(H18,H20,H21,H22,H23,H24,H25,H26,H27,H28,H29,H30,H32,H33,H37)</f>
        <v>5</v>
      </c>
      <c r="H38" s="311"/>
      <c r="I38" s="311"/>
      <c r="J38" s="311"/>
      <c r="K38" s="311"/>
    </row>
    <row r="39" spans="2:11" ht="24" customHeight="1">
      <c r="B39" s="311"/>
      <c r="C39" s="311"/>
      <c r="D39" s="311"/>
      <c r="E39" s="539" t="str">
        <f>'Подаци о школи'!D4</f>
        <v>осми</v>
      </c>
      <c r="F39" s="539"/>
      <c r="G39" s="311"/>
      <c r="H39" s="311"/>
      <c r="I39" s="311"/>
      <c r="J39" s="311"/>
      <c r="K39" s="311"/>
    </row>
    <row r="40" spans="2:11" ht="10.5" customHeight="1">
      <c r="B40" s="311"/>
      <c r="C40" s="311"/>
      <c r="D40" s="311"/>
      <c r="E40" s="311"/>
      <c r="F40" s="311"/>
      <c r="G40" s="311"/>
      <c r="H40" s="311"/>
      <c r="I40" s="311"/>
      <c r="J40" s="311"/>
      <c r="K40" s="311"/>
    </row>
    <row r="41" spans="2:11" ht="15" customHeight="1">
      <c r="B41" s="311"/>
      <c r="C41" s="311"/>
      <c r="D41" s="311"/>
      <c r="E41" s="311"/>
      <c r="F41" s="311"/>
      <c r="G41" s="311"/>
      <c r="H41" s="311"/>
      <c r="I41" s="311"/>
      <c r="J41" s="311"/>
      <c r="K41" s="311"/>
    </row>
    <row r="42" spans="2:11" ht="12.75" customHeight="1">
      <c r="B42" s="311"/>
      <c r="C42" s="311"/>
      <c r="D42" s="311"/>
      <c r="E42" s="311"/>
      <c r="F42" s="311"/>
      <c r="G42" s="311"/>
      <c r="H42" s="311"/>
      <c r="I42" s="311"/>
      <c r="J42" s="311"/>
      <c r="K42" s="311"/>
    </row>
    <row r="43" spans="2:11" ht="12.75" customHeight="1">
      <c r="B43" s="311"/>
      <c r="C43" s="311"/>
      <c r="D43" s="311"/>
      <c r="E43" s="311"/>
      <c r="F43" s="311"/>
      <c r="G43" s="311"/>
      <c r="H43" s="311"/>
      <c r="I43" s="311"/>
      <c r="J43" s="311"/>
      <c r="K43" s="311"/>
    </row>
    <row r="44" spans="2:11" ht="12.75" customHeight="1">
      <c r="B44" s="311"/>
      <c r="C44" s="311"/>
      <c r="D44" s="311"/>
      <c r="E44" s="311"/>
      <c r="F44" s="311"/>
      <c r="G44" s="311"/>
      <c r="H44" s="311"/>
      <c r="I44" s="311"/>
      <c r="J44" s="311"/>
      <c r="K44" s="311"/>
    </row>
    <row r="45" spans="2:11" ht="12" customHeight="1">
      <c r="B45" s="311"/>
      <c r="C45" s="311"/>
      <c r="D45" s="311"/>
      <c r="E45" s="311"/>
      <c r="F45" s="311"/>
      <c r="G45" s="311"/>
      <c r="H45" s="311"/>
      <c r="I45" s="311"/>
      <c r="J45" s="311"/>
      <c r="K45" s="311"/>
    </row>
    <row r="46" spans="2:11" ht="10.5" customHeight="1"/>
    <row r="47" spans="2:11" ht="10.5" customHeight="1"/>
    <row r="48" spans="2:11" ht="12" customHeight="1"/>
    <row r="49" spans="1:1" ht="12.75" customHeight="1"/>
    <row r="53" spans="1:1" ht="13.5" customHeight="1"/>
    <row r="54" spans="1:1" ht="0.75" customHeight="1">
      <c r="A54" s="211" t="s">
        <v>181</v>
      </c>
    </row>
    <row r="55" spans="1:1" ht="14.25" hidden="1" customHeight="1"/>
  </sheetData>
  <sheetProtection password="EBD2" sheet="1" objects="1" scenarios="1"/>
  <mergeCells count="38">
    <mergeCell ref="N2:R14"/>
    <mergeCell ref="D6:E6"/>
    <mergeCell ref="G6:J6"/>
    <mergeCell ref="G5:H5"/>
    <mergeCell ref="D38:F38"/>
    <mergeCell ref="H15:I15"/>
    <mergeCell ref="E39:F39"/>
    <mergeCell ref="B34:D34"/>
    <mergeCell ref="B31:D31"/>
    <mergeCell ref="B32:D32"/>
    <mergeCell ref="I18:J37"/>
    <mergeCell ref="B28:C28"/>
    <mergeCell ref="B29:D29"/>
    <mergeCell ref="B30:C30"/>
    <mergeCell ref="B25:C25"/>
    <mergeCell ref="B26:C26"/>
    <mergeCell ref="B27:C27"/>
    <mergeCell ref="B23:C23"/>
    <mergeCell ref="B24:C24"/>
    <mergeCell ref="B18:C18"/>
    <mergeCell ref="B20:C20"/>
    <mergeCell ref="B21:C21"/>
    <mergeCell ref="B22:C22"/>
    <mergeCell ref="N1:R1"/>
    <mergeCell ref="C12:I12"/>
    <mergeCell ref="M1:M6"/>
    <mergeCell ref="C14:E14"/>
    <mergeCell ref="G14:J14"/>
    <mergeCell ref="D8:E8"/>
    <mergeCell ref="C9:E9"/>
    <mergeCell ref="B13:D13"/>
    <mergeCell ref="E13:G13"/>
    <mergeCell ref="H13:J13"/>
    <mergeCell ref="D4:G4"/>
    <mergeCell ref="H4:J4"/>
    <mergeCell ref="C5:E5"/>
    <mergeCell ref="I5:J5"/>
    <mergeCell ref="B6:C6"/>
  </mergeCells>
  <dataValidations count="2">
    <dataValidation type="list" allowBlank="1" showInputMessage="1" showErrorMessage="1" sqref="I18:J37">
      <formula1>иоп</formula1>
    </dataValidation>
    <dataValidation type="list" allowBlank="1" showInputMessage="1" showErrorMessage="1" sqref="C12:I12">
      <formula1>сви_ученици</formula1>
    </dataValidation>
  </dataValidations>
  <pageMargins left="0" right="0" top="0" bottom="0" header="0" footer="0"/>
  <pageSetup paperSize="9" scale="91" orientation="portrait" blackAndWhite="1" r:id="rId1"/>
  <drawing r:id="rId2"/>
</worksheet>
</file>

<file path=xl/worksheets/sheet9.xml><?xml version="1.0" encoding="utf-8"?>
<worksheet xmlns="http://schemas.openxmlformats.org/spreadsheetml/2006/main" xmlns:r="http://schemas.openxmlformats.org/officeDocument/2006/relationships">
  <sheetPr>
    <tabColor rgb="FF00B050"/>
  </sheetPr>
  <dimension ref="A1:S46"/>
  <sheetViews>
    <sheetView showGridLines="0" workbookViewId="0">
      <selection activeCell="C12" sqref="C12:K12"/>
    </sheetView>
  </sheetViews>
  <sheetFormatPr defaultRowHeight="14.25"/>
  <cols>
    <col min="1" max="1" width="5.140625" style="211" customWidth="1"/>
    <col min="2" max="2" width="5.42578125" style="211" customWidth="1"/>
    <col min="3" max="3" width="9.140625" style="211" customWidth="1"/>
    <col min="4" max="4" width="10.7109375" style="211" customWidth="1"/>
    <col min="5" max="5" width="9.140625" style="211" customWidth="1"/>
    <col min="6" max="6" width="8.85546875" style="211" customWidth="1"/>
    <col min="7" max="7" width="6.85546875" style="211" customWidth="1"/>
    <col min="8" max="8" width="12.85546875" style="211" customWidth="1"/>
    <col min="9" max="9" width="4.7109375" style="211" customWidth="1"/>
    <col min="10" max="10" width="11.7109375" style="211" customWidth="1"/>
    <col min="11" max="11" width="7.85546875" style="211" customWidth="1"/>
    <col min="12" max="12" width="5.140625" style="211" customWidth="1"/>
    <col min="13" max="13" width="4.28515625" style="211" customWidth="1"/>
    <col min="14" max="14" width="6.5703125" style="211" customWidth="1"/>
    <col min="15" max="15" width="9.140625" style="211"/>
    <col min="16" max="16" width="9.140625" style="211" customWidth="1"/>
    <col min="17" max="18" width="9.140625" style="211"/>
    <col min="19" max="19" width="8.42578125" style="211" customWidth="1"/>
    <col min="20" max="16384" width="9.140625" style="211"/>
  </cols>
  <sheetData>
    <row r="1" spans="1:19" ht="49.5" customHeight="1">
      <c r="A1" s="380"/>
      <c r="N1" s="572" t="s">
        <v>175</v>
      </c>
      <c r="O1" s="573" t="s">
        <v>184</v>
      </c>
      <c r="P1" s="573"/>
      <c r="Q1" s="573"/>
      <c r="R1" s="573"/>
      <c r="S1" s="573"/>
    </row>
    <row r="2" spans="1:19" ht="27.75" customHeight="1">
      <c r="B2" s="322"/>
      <c r="C2" s="322"/>
      <c r="D2" s="322"/>
      <c r="E2" s="322"/>
      <c r="F2" s="322"/>
      <c r="G2" s="322"/>
      <c r="H2" s="322"/>
      <c r="I2" s="322"/>
      <c r="J2" s="322"/>
      <c r="K2" s="322"/>
      <c r="L2" s="322"/>
      <c r="N2" s="572"/>
      <c r="O2" s="574" t="s">
        <v>206</v>
      </c>
      <c r="P2" s="575"/>
      <c r="Q2" s="575"/>
      <c r="R2" s="575"/>
      <c r="S2" s="575"/>
    </row>
    <row r="3" spans="1:19" ht="20.25" customHeight="1">
      <c r="B3" s="322"/>
      <c r="C3" s="322"/>
      <c r="D3" s="322"/>
      <c r="E3" s="322"/>
      <c r="F3" s="322"/>
      <c r="G3" s="322"/>
      <c r="H3" s="322"/>
      <c r="I3" s="322"/>
      <c r="J3" s="322"/>
      <c r="K3" s="322"/>
      <c r="L3" s="322"/>
      <c r="N3" s="572"/>
      <c r="O3" s="575"/>
      <c r="P3" s="575"/>
      <c r="Q3" s="575"/>
      <c r="R3" s="575"/>
      <c r="S3" s="575"/>
    </row>
    <row r="4" spans="1:19" ht="18.75" customHeight="1">
      <c r="B4" s="322"/>
      <c r="C4" s="322"/>
      <c r="D4" s="322"/>
      <c r="E4" s="576" t="str">
        <f>'Подаци о школи'!B1</f>
        <v>Момчило Настасијевић</v>
      </c>
      <c r="F4" s="576"/>
      <c r="G4" s="576"/>
      <c r="H4" s="576"/>
      <c r="I4" s="565" t="str">
        <f>'Подаци о школи'!B2</f>
        <v>Горњем Милановцу</v>
      </c>
      <c r="J4" s="565"/>
      <c r="K4" s="565"/>
      <c r="L4" s="322"/>
      <c r="N4" s="572"/>
      <c r="O4" s="575"/>
      <c r="P4" s="575"/>
      <c r="Q4" s="575"/>
      <c r="R4" s="575"/>
      <c r="S4" s="575"/>
    </row>
    <row r="5" spans="1:19" ht="27" customHeight="1">
      <c r="B5" s="322"/>
      <c r="C5" s="322"/>
      <c r="D5" s="565" t="str">
        <f>'Подаци о школи'!B3</f>
        <v>Горњи Милановац</v>
      </c>
      <c r="E5" s="565"/>
      <c r="F5" s="565"/>
      <c r="G5" s="322"/>
      <c r="H5" s="577"/>
      <c r="I5" s="578"/>
      <c r="J5" s="565" t="str">
        <f>VLOOKUP(C12,'Подаци о ученицима'!B2:S93,2,FALSE)</f>
        <v>0150114</v>
      </c>
      <c r="K5" s="565"/>
      <c r="L5" s="322"/>
      <c r="N5" s="572"/>
      <c r="O5" s="575"/>
      <c r="P5" s="575"/>
      <c r="Q5" s="575"/>
      <c r="R5" s="575"/>
      <c r="S5" s="575"/>
    </row>
    <row r="6" spans="1:19" ht="33.75" customHeight="1">
      <c r="B6" s="322"/>
      <c r="C6" s="565" t="str">
        <f>VLOOKUP(C12,'Подаци о ученицима'!B2:S93,16,FALSE)</f>
        <v>18/1</v>
      </c>
      <c r="D6" s="565"/>
      <c r="E6" s="565" t="str">
        <f>VLOOKUP(C12,'Подаци о ученицима'!B2:S93,17,FALSE)</f>
        <v>28.06.2018.</v>
      </c>
      <c r="F6" s="565"/>
      <c r="G6" s="323"/>
      <c r="H6" s="579" t="str">
        <f>VLOOKUP(C12,'Подаци о ученицима'!B2:S93,3,FALSE)</f>
        <v>1 1 0 4 0 0 3 7 8 3 4 1 2</v>
      </c>
      <c r="I6" s="579"/>
      <c r="J6" s="579"/>
      <c r="K6" s="579"/>
      <c r="L6" s="580"/>
      <c r="N6" s="572"/>
      <c r="O6" s="575"/>
      <c r="P6" s="575"/>
      <c r="Q6" s="575"/>
      <c r="R6" s="575"/>
      <c r="S6" s="575"/>
    </row>
    <row r="7" spans="1:19" ht="36.75" customHeight="1">
      <c r="B7" s="322"/>
      <c r="C7" s="322"/>
      <c r="D7" s="322"/>
      <c r="E7" s="322"/>
      <c r="F7" s="322"/>
      <c r="G7" s="322"/>
      <c r="H7" s="322"/>
      <c r="I7" s="322"/>
      <c r="J7" s="322"/>
      <c r="K7" s="322"/>
      <c r="L7" s="322"/>
      <c r="O7" s="575"/>
      <c r="P7" s="575"/>
      <c r="Q7" s="575"/>
      <c r="R7" s="575"/>
      <c r="S7" s="575"/>
    </row>
    <row r="8" spans="1:19" ht="34.5" customHeight="1">
      <c r="B8" s="322"/>
      <c r="C8" s="322"/>
      <c r="D8" s="322"/>
      <c r="E8" s="565"/>
      <c r="F8" s="565"/>
      <c r="G8" s="322"/>
      <c r="H8" s="322"/>
      <c r="I8" s="322"/>
      <c r="J8" s="322"/>
      <c r="K8" s="322"/>
      <c r="L8" s="322"/>
      <c r="O8" s="575"/>
      <c r="P8" s="575"/>
      <c r="Q8" s="575"/>
      <c r="R8" s="575"/>
      <c r="S8" s="575"/>
    </row>
    <row r="9" spans="1:19" ht="31.5" customHeight="1">
      <c r="B9" s="322"/>
      <c r="C9" s="322"/>
      <c r="D9" s="565"/>
      <c r="E9" s="565"/>
      <c r="F9" s="565"/>
      <c r="G9" s="322"/>
      <c r="H9" s="322"/>
      <c r="I9" s="322"/>
      <c r="J9" s="322"/>
      <c r="K9" s="322"/>
      <c r="L9" s="322"/>
      <c r="O9" s="575"/>
      <c r="P9" s="575"/>
      <c r="Q9" s="575"/>
      <c r="R9" s="575"/>
      <c r="S9" s="575"/>
    </row>
    <row r="10" spans="1:19" ht="30" customHeight="1">
      <c r="B10" s="322"/>
      <c r="C10" s="322"/>
      <c r="D10" s="322"/>
      <c r="E10" s="322"/>
      <c r="F10" s="322"/>
      <c r="G10" s="322"/>
      <c r="H10" s="322"/>
      <c r="I10" s="322"/>
      <c r="J10" s="322"/>
      <c r="K10" s="322"/>
      <c r="L10" s="322"/>
      <c r="O10" s="575"/>
      <c r="P10" s="575"/>
      <c r="Q10" s="575"/>
      <c r="R10" s="575"/>
      <c r="S10" s="575"/>
    </row>
    <row r="11" spans="1:19" ht="42.75" customHeight="1">
      <c r="B11" s="322"/>
      <c r="C11" s="322"/>
      <c r="D11" s="324"/>
      <c r="E11" s="324"/>
      <c r="F11" s="324"/>
      <c r="G11" s="324"/>
      <c r="H11" s="324"/>
      <c r="I11" s="324"/>
      <c r="J11" s="324"/>
      <c r="K11" s="322"/>
      <c r="L11" s="322"/>
      <c r="N11" s="284"/>
      <c r="O11" s="575"/>
      <c r="P11" s="575"/>
      <c r="Q11" s="575"/>
      <c r="R11" s="575"/>
      <c r="S11" s="575"/>
    </row>
    <row r="12" spans="1:19" ht="30" customHeight="1">
      <c r="B12" s="322"/>
      <c r="C12" s="563" t="s">
        <v>199</v>
      </c>
      <c r="D12" s="564"/>
      <c r="E12" s="564"/>
      <c r="F12" s="564"/>
      <c r="G12" s="564"/>
      <c r="H12" s="564"/>
      <c r="I12" s="564"/>
      <c r="J12" s="564"/>
      <c r="K12" s="564"/>
      <c r="L12" s="322"/>
      <c r="N12" s="285"/>
      <c r="O12" s="325"/>
      <c r="P12" s="325"/>
      <c r="Q12" s="325"/>
      <c r="R12" s="325"/>
      <c r="S12" s="325"/>
    </row>
    <row r="13" spans="1:19" ht="34.5" customHeight="1">
      <c r="B13" s="322"/>
      <c r="C13" s="565" t="str">
        <f>VLOOKUP(C12,'Подаци о ученицима'!B2:S93,4,FALSE)</f>
        <v>Александар</v>
      </c>
      <c r="D13" s="565"/>
      <c r="E13" s="565"/>
      <c r="F13" s="566" t="str">
        <f>VLOOKUP(C12,'Подаци о ученицима'!B2:S93,5,FALSE)</f>
        <v>11.04.2003.</v>
      </c>
      <c r="G13" s="567"/>
      <c r="H13" s="326"/>
      <c r="I13" s="565" t="str">
        <f>VLOOKUP(C12,'Подаци о ученицима'!B2:S93,6,FALSE)</f>
        <v>Горњем Милановцу</v>
      </c>
      <c r="J13" s="565"/>
      <c r="K13" s="565"/>
      <c r="L13" s="322"/>
      <c r="N13" s="238"/>
      <c r="O13" s="312"/>
      <c r="P13" s="312"/>
      <c r="Q13" s="312"/>
      <c r="R13" s="312"/>
      <c r="S13" s="312"/>
    </row>
    <row r="14" spans="1:19" ht="35.25" customHeight="1">
      <c r="B14" s="322"/>
      <c r="C14" s="327"/>
      <c r="D14" s="568" t="str">
        <f>VLOOKUP(C12,'Подаци о ученицима'!B2:S93,7,FALSE)</f>
        <v>Горњи Милановац</v>
      </c>
      <c r="E14" s="568"/>
      <c r="F14" s="568"/>
      <c r="G14" s="322"/>
      <c r="H14" s="565" t="str">
        <f>VLOOKUP(C12,'Подаци о ученицима'!B2:S93,8,FALSE)</f>
        <v>Република Србија</v>
      </c>
      <c r="I14" s="565"/>
      <c r="J14" s="565"/>
      <c r="K14" s="565"/>
      <c r="L14" s="322"/>
      <c r="O14" s="312"/>
      <c r="P14" s="312"/>
      <c r="Q14" s="312"/>
      <c r="R14" s="312"/>
      <c r="S14" s="312"/>
    </row>
    <row r="15" spans="1:19" ht="40.5" customHeight="1">
      <c r="B15" s="322"/>
      <c r="C15" s="322"/>
      <c r="D15" s="322"/>
      <c r="E15" s="322"/>
      <c r="F15" s="327">
        <f>'Подаци о школи'!B6</f>
        <v>2017</v>
      </c>
      <c r="G15" s="327"/>
      <c r="H15" s="326" t="str">
        <f>'Подаци о школи'!D6</f>
        <v>2018.</v>
      </c>
      <c r="I15" s="565"/>
      <c r="J15" s="565"/>
      <c r="K15" s="322"/>
      <c r="L15" s="322"/>
      <c r="O15" s="315"/>
      <c r="P15" s="315"/>
      <c r="Q15" s="315"/>
      <c r="R15" s="315"/>
      <c r="S15" s="315"/>
    </row>
    <row r="16" spans="1:19" ht="14.25" customHeight="1">
      <c r="B16" s="322"/>
      <c r="C16" s="322"/>
      <c r="D16" s="322"/>
      <c r="E16" s="322"/>
      <c r="F16" s="322"/>
      <c r="G16" s="322"/>
      <c r="H16" s="322"/>
      <c r="I16" s="322"/>
      <c r="J16" s="322"/>
      <c r="K16" s="322"/>
      <c r="L16" s="322"/>
      <c r="O16" s="315"/>
      <c r="P16" s="315"/>
      <c r="Q16" s="315"/>
      <c r="R16" s="315"/>
      <c r="S16" s="315"/>
    </row>
    <row r="17" spans="2:19" ht="15" customHeight="1">
      <c r="B17" s="322"/>
      <c r="C17" s="322"/>
      <c r="D17" s="322"/>
      <c r="E17" s="322"/>
      <c r="F17" s="322"/>
      <c r="G17" s="322"/>
      <c r="H17" s="322"/>
      <c r="I17" s="322"/>
      <c r="J17" s="322"/>
      <c r="K17" s="322"/>
      <c r="L17" s="322"/>
      <c r="O17" s="315"/>
      <c r="P17" s="315"/>
      <c r="Q17" s="315"/>
      <c r="R17" s="315"/>
      <c r="S17" s="315"/>
    </row>
    <row r="18" spans="2:19" ht="14.85" customHeight="1">
      <c r="B18" s="322"/>
      <c r="C18" s="561"/>
      <c r="D18" s="561"/>
      <c r="E18" s="328"/>
      <c r="F18" s="329"/>
      <c r="G18" s="322"/>
      <c r="H18" s="330"/>
      <c r="I18" s="331"/>
      <c r="J18" s="569"/>
      <c r="K18" s="570"/>
      <c r="L18" s="322"/>
      <c r="N18" s="319"/>
    </row>
    <row r="19" spans="2:19" ht="14.85" customHeight="1">
      <c r="B19" s="322"/>
      <c r="C19" s="332"/>
      <c r="D19" s="332"/>
      <c r="E19" s="328"/>
      <c r="F19" s="329"/>
      <c r="G19" s="322"/>
      <c r="H19" s="330"/>
      <c r="I19" s="331"/>
      <c r="J19" s="570"/>
      <c r="K19" s="570"/>
      <c r="L19" s="322"/>
    </row>
    <row r="20" spans="2:19" ht="14.85" customHeight="1">
      <c r="B20" s="322"/>
      <c r="C20" s="571"/>
      <c r="D20" s="571"/>
      <c r="E20" s="328"/>
      <c r="F20" s="329"/>
      <c r="G20" s="322"/>
      <c r="H20" s="330"/>
      <c r="I20" s="331"/>
      <c r="J20" s="570"/>
      <c r="K20" s="570"/>
      <c r="L20" s="322"/>
    </row>
    <row r="21" spans="2:19" ht="14.85" customHeight="1">
      <c r="B21" s="322"/>
      <c r="C21" s="561"/>
      <c r="D21" s="561"/>
      <c r="E21" s="328"/>
      <c r="F21" s="329"/>
      <c r="G21" s="322"/>
      <c r="H21" s="330"/>
      <c r="I21" s="331"/>
      <c r="J21" s="570"/>
      <c r="K21" s="570"/>
      <c r="L21" s="322"/>
    </row>
    <row r="22" spans="2:19" ht="14.85" customHeight="1">
      <c r="B22" s="322"/>
      <c r="C22" s="561"/>
      <c r="D22" s="561"/>
      <c r="E22" s="328"/>
      <c r="F22" s="329"/>
      <c r="G22" s="322"/>
      <c r="H22" s="330"/>
      <c r="I22" s="331"/>
      <c r="J22" s="570"/>
      <c r="K22" s="570"/>
      <c r="L22" s="322"/>
    </row>
    <row r="23" spans="2:19" ht="14.85" customHeight="1">
      <c r="B23" s="322"/>
      <c r="C23" s="561"/>
      <c r="D23" s="561"/>
      <c r="E23" s="328"/>
      <c r="F23" s="329"/>
      <c r="G23" s="322"/>
      <c r="H23" s="330"/>
      <c r="I23" s="331"/>
      <c r="J23" s="570"/>
      <c r="K23" s="570"/>
      <c r="L23" s="322"/>
    </row>
    <row r="24" spans="2:19" ht="14.85" customHeight="1">
      <c r="B24" s="322"/>
      <c r="C24" s="561"/>
      <c r="D24" s="561"/>
      <c r="E24" s="328"/>
      <c r="F24" s="329"/>
      <c r="G24" s="322"/>
      <c r="H24" s="330"/>
      <c r="I24" s="331"/>
      <c r="J24" s="570"/>
      <c r="K24" s="570"/>
      <c r="L24" s="322"/>
    </row>
    <row r="25" spans="2:19" ht="14.85" customHeight="1">
      <c r="B25" s="322"/>
      <c r="C25" s="561"/>
      <c r="D25" s="561"/>
      <c r="E25" s="328"/>
      <c r="F25" s="329"/>
      <c r="G25" s="322"/>
      <c r="H25" s="330"/>
      <c r="I25" s="331"/>
      <c r="J25" s="570"/>
      <c r="K25" s="570"/>
      <c r="L25" s="322"/>
    </row>
    <row r="26" spans="2:19" ht="14.85" customHeight="1">
      <c r="B26" s="322"/>
      <c r="C26" s="561"/>
      <c r="D26" s="561"/>
      <c r="E26" s="328"/>
      <c r="F26" s="329"/>
      <c r="G26" s="322"/>
      <c r="H26" s="330"/>
      <c r="I26" s="331"/>
      <c r="J26" s="570"/>
      <c r="K26" s="570"/>
      <c r="L26" s="322"/>
    </row>
    <row r="27" spans="2:19" ht="14.85" customHeight="1">
      <c r="B27" s="322"/>
      <c r="C27" s="561"/>
      <c r="D27" s="561"/>
      <c r="E27" s="562"/>
      <c r="F27" s="329"/>
      <c r="G27" s="322"/>
      <c r="H27" s="330"/>
      <c r="I27" s="331"/>
      <c r="J27" s="570"/>
      <c r="K27" s="570"/>
      <c r="L27" s="322"/>
    </row>
    <row r="28" spans="2:19" ht="14.85" customHeight="1">
      <c r="B28" s="322"/>
      <c r="C28" s="561"/>
      <c r="D28" s="561"/>
      <c r="E28" s="562"/>
      <c r="F28" s="329"/>
      <c r="G28" s="322"/>
      <c r="H28" s="330"/>
      <c r="I28" s="331"/>
      <c r="J28" s="570"/>
      <c r="K28" s="570"/>
      <c r="L28" s="322"/>
    </row>
    <row r="29" spans="2:19" ht="14.85" customHeight="1">
      <c r="B29" s="322"/>
      <c r="C29" s="561"/>
      <c r="D29" s="561"/>
      <c r="E29" s="561"/>
      <c r="F29" s="329"/>
      <c r="G29" s="322"/>
      <c r="H29" s="330"/>
      <c r="I29" s="331"/>
      <c r="J29" s="570"/>
      <c r="K29" s="570"/>
      <c r="L29" s="322"/>
    </row>
    <row r="30" spans="2:19" ht="14.85" customHeight="1">
      <c r="B30" s="322"/>
      <c r="C30" s="561"/>
      <c r="D30" s="561"/>
      <c r="E30" s="333"/>
      <c r="F30" s="329"/>
      <c r="G30" s="322"/>
      <c r="H30" s="330"/>
      <c r="I30" s="331"/>
      <c r="J30" s="570"/>
      <c r="K30" s="570"/>
      <c r="L30" s="322"/>
    </row>
    <row r="31" spans="2:19" ht="14.85" customHeight="1">
      <c r="B31" s="322"/>
      <c r="C31" s="561"/>
      <c r="D31" s="561"/>
      <c r="E31" s="562"/>
      <c r="F31" s="322"/>
      <c r="G31" s="322"/>
      <c r="H31" s="330"/>
      <c r="I31" s="331"/>
      <c r="J31" s="570"/>
      <c r="K31" s="570"/>
      <c r="L31" s="322"/>
    </row>
    <row r="32" spans="2:19" ht="14.85" customHeight="1">
      <c r="B32" s="322"/>
      <c r="C32" s="557"/>
      <c r="D32" s="557"/>
      <c r="E32" s="557"/>
      <c r="F32" s="334"/>
      <c r="G32" s="322"/>
      <c r="H32" s="330"/>
      <c r="I32" s="335"/>
      <c r="J32" s="570"/>
      <c r="K32" s="570"/>
      <c r="L32" s="322"/>
    </row>
    <row r="33" spans="2:12" ht="14.85" customHeight="1">
      <c r="B33" s="322"/>
      <c r="C33" s="557"/>
      <c r="D33" s="557"/>
      <c r="E33" s="557"/>
      <c r="F33" s="334"/>
      <c r="G33" s="322"/>
      <c r="H33" s="330"/>
      <c r="I33" s="335"/>
      <c r="J33" s="570"/>
      <c r="K33" s="570"/>
      <c r="L33" s="322"/>
    </row>
    <row r="34" spans="2:12" ht="14.85" customHeight="1">
      <c r="B34" s="322"/>
      <c r="C34" s="558"/>
      <c r="D34" s="559"/>
      <c r="E34" s="559"/>
      <c r="F34" s="559"/>
      <c r="G34" s="322"/>
      <c r="H34" s="330"/>
      <c r="I34" s="335"/>
      <c r="J34" s="570"/>
      <c r="K34" s="570"/>
      <c r="L34" s="322"/>
    </row>
    <row r="35" spans="2:12" ht="14.85" customHeight="1">
      <c r="B35" s="322"/>
      <c r="C35" s="557"/>
      <c r="D35" s="557"/>
      <c r="E35" s="560"/>
      <c r="F35" s="334"/>
      <c r="G35" s="322"/>
      <c r="H35" s="330"/>
      <c r="I35" s="335"/>
      <c r="J35" s="570"/>
      <c r="K35" s="570"/>
      <c r="L35" s="322"/>
    </row>
    <row r="36" spans="2:12" ht="14.85" customHeight="1">
      <c r="B36" s="322"/>
      <c r="C36" s="322"/>
      <c r="D36" s="322"/>
      <c r="E36" s="322"/>
      <c r="F36" s="322"/>
      <c r="G36" s="322"/>
      <c r="H36" s="330"/>
      <c r="I36" s="335"/>
      <c r="J36" s="570"/>
      <c r="K36" s="570"/>
      <c r="L36" s="322"/>
    </row>
    <row r="37" spans="2:12" ht="11.25" customHeight="1"/>
    <row r="38" spans="2:12" ht="11.25" customHeight="1"/>
    <row r="39" spans="2:12" ht="12" customHeight="1"/>
    <row r="40" spans="2:12" ht="12.75" customHeight="1"/>
    <row r="42" spans="2:12" ht="11.25" customHeight="1"/>
    <row r="43" spans="2:12" ht="11.25" customHeight="1"/>
    <row r="44" spans="2:12" ht="12.75" customHeight="1"/>
    <row r="45" spans="2:12" ht="14.25" customHeight="1"/>
    <row r="46" spans="2:12" ht="14.25" customHeight="1"/>
  </sheetData>
  <sheetProtection password="EBD2" sheet="1" objects="1" scenarios="1"/>
  <mergeCells count="38">
    <mergeCell ref="N1:N6"/>
    <mergeCell ref="O1:S1"/>
    <mergeCell ref="O2:S11"/>
    <mergeCell ref="E4:H4"/>
    <mergeCell ref="I4:K4"/>
    <mergeCell ref="D5:F5"/>
    <mergeCell ref="H5:I5"/>
    <mergeCell ref="J5:K5"/>
    <mergeCell ref="C6:D6"/>
    <mergeCell ref="E6:F6"/>
    <mergeCell ref="H6:L6"/>
    <mergeCell ref="E8:F8"/>
    <mergeCell ref="D9:F9"/>
    <mergeCell ref="C12:K12"/>
    <mergeCell ref="C13:E13"/>
    <mergeCell ref="F13:G13"/>
    <mergeCell ref="I13:K13"/>
    <mergeCell ref="C30:D30"/>
    <mergeCell ref="D14:F14"/>
    <mergeCell ref="H14:K14"/>
    <mergeCell ref="I15:J15"/>
    <mergeCell ref="C18:D18"/>
    <mergeCell ref="J18:K36"/>
    <mergeCell ref="C20:D20"/>
    <mergeCell ref="C21:D21"/>
    <mergeCell ref="C22:D22"/>
    <mergeCell ref="C23:D23"/>
    <mergeCell ref="C24:D24"/>
    <mergeCell ref="C25:D25"/>
    <mergeCell ref="C32:E32"/>
    <mergeCell ref="C33:E33"/>
    <mergeCell ref="C34:F34"/>
    <mergeCell ref="C35:E35"/>
    <mergeCell ref="C26:D26"/>
    <mergeCell ref="C27:E27"/>
    <mergeCell ref="C28:E28"/>
    <mergeCell ref="C29:E29"/>
    <mergeCell ref="C31:E31"/>
  </mergeCells>
  <dataValidations count="1">
    <dataValidation type="list" allowBlank="1" showInputMessage="1" showErrorMessage="1" sqref="C12:K12">
      <formula1>сви_ученици</formula1>
    </dataValidation>
  </dataValidations>
  <pageMargins left="0" right="0" top="0" bottom="0" header="0" footer="0"/>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29</vt:i4>
      </vt:variant>
    </vt:vector>
  </HeadingPairs>
  <TitlesOfParts>
    <vt:vector size="39" baseType="lpstr">
      <vt:lpstr>Подаци о школи</vt:lpstr>
      <vt:lpstr>Оцене</vt:lpstr>
      <vt:lpstr>Подаци о ученицима</vt:lpstr>
      <vt:lpstr>Изостанци</vt:lpstr>
      <vt:lpstr>Општи успех</vt:lpstr>
      <vt:lpstr>По предметима</vt:lpstr>
      <vt:lpstr>Сведочанство-6.</vt:lpstr>
      <vt:lpstr>Сведочанство-7. и 8.</vt:lpstr>
      <vt:lpstr>Уверење ЗИ</vt:lpstr>
      <vt:lpstr>Сведочанство ОШ</vt:lpstr>
      <vt:lpstr>'Општи успех'!Print_Area</vt:lpstr>
      <vt:lpstr>Оцене!Print_Area</vt:lpstr>
      <vt:lpstr>'По предметима'!Print_Area</vt:lpstr>
      <vt:lpstr>'Подаци о ученицима'!Print_Area</vt:lpstr>
      <vt:lpstr>'Сведочанство ОШ'!Print_Area</vt:lpstr>
      <vt:lpstr>'Сведочанство-6.'!Print_Area</vt:lpstr>
      <vt:lpstr>'Сведочанство-7. и 8.'!Print_Area</vt:lpstr>
      <vt:lpstr>'Уверење ЗИ'!Print_Area</vt:lpstr>
      <vt:lpstr>грађанско_верска</vt:lpstr>
      <vt:lpstr>изостанци</vt:lpstr>
      <vt:lpstr>'Сведочанство ОШ'!иоп</vt:lpstr>
      <vt:lpstr>'Сведочанство-6.'!иоп</vt:lpstr>
      <vt:lpstr>'Уверење ЗИ'!иоп</vt:lpstr>
      <vt:lpstr>иоп</vt:lpstr>
      <vt:lpstr>језици</vt:lpstr>
      <vt:lpstr>обавезни_изборни</vt:lpstr>
      <vt:lpstr>описне</vt:lpstr>
      <vt:lpstr>разреди</vt:lpstr>
      <vt:lpstr>сви_ученици</vt:lpstr>
      <vt:lpstr>спорт</vt:lpstr>
      <vt:lpstr>ученици</vt:lpstr>
      <vt:lpstr>ученици1</vt:lpstr>
      <vt:lpstr>ученици2</vt:lpstr>
      <vt:lpstr>ученици3</vt:lpstr>
      <vt:lpstr>ученицииотац</vt:lpstr>
      <vt:lpstr>ученициотац</vt:lpstr>
      <vt:lpstr>'Сведочанство ОШ'!хемија_оцена</vt:lpstr>
      <vt:lpstr>'Уверење ЗИ'!хемија_оцена</vt:lpstr>
      <vt:lpstr>Цртање__сликање__вајање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Slobo</cp:lastModifiedBy>
  <cp:lastPrinted>2018-06-20T17:18:49Z</cp:lastPrinted>
  <dcterms:created xsi:type="dcterms:W3CDTF">2006-01-07T12:28:18Z</dcterms:created>
  <dcterms:modified xsi:type="dcterms:W3CDTF">2018-06-21T09:51:33Z</dcterms:modified>
</cp:coreProperties>
</file>